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790" yWindow="0" windowWidth="17670" windowHeight="7305"/>
  </bookViews>
  <sheets>
    <sheet name="Limitations" sheetId="4" r:id="rId1"/>
    <sheet name="General Inputs" sheetId="3" r:id="rId2"/>
    <sheet name="WS1" sheetId="1" r:id="rId3"/>
    <sheet name="WS2" sheetId="2" r:id="rId4"/>
    <sheet name="WS3" sheetId="5" r:id="rId5"/>
    <sheet name="WS4" sheetId="6" r:id="rId6"/>
    <sheet name="WS5" sheetId="9" r:id="rId7"/>
    <sheet name="WS6" sheetId="8" r:id="rId8"/>
    <sheet name="WS7" sheetId="10" r:id="rId9"/>
    <sheet name="WS8" sheetId="11" r:id="rId10"/>
  </sheets>
  <definedNames>
    <definedName name="Carrier">'General Inputs'!$B$6</definedName>
    <definedName name="_xlnm.Print_Area" localSheetId="1">'General Inputs'!$A$1:$D$36</definedName>
    <definedName name="_xlnm.Print_Area" localSheetId="0">Limitations!$A$1:$P$18</definedName>
    <definedName name="_xlnm.Print_Area" localSheetId="2">'WS1'!$A$1:$F$37</definedName>
    <definedName name="_xlnm.Print_Area" localSheetId="3">'WS2'!$A$1:$G$69</definedName>
    <definedName name="_xlnm.Print_Area" localSheetId="5">'WS4'!$A$1:$G$41</definedName>
    <definedName name="_xlnm.Print_Area" localSheetId="6">'WS5'!$A$1:$H$38</definedName>
    <definedName name="_xlnm.Print_Titles" localSheetId="2">'WS1'!$A:$A</definedName>
    <definedName name="_xlnm.Print_Titles" localSheetId="3">'WS2'!$A:$A,'WS2'!$2:$8</definedName>
    <definedName name="_xlnm.Print_Titles" localSheetId="4">'WS3'!$A:$A</definedName>
    <definedName name="_xlnm.Print_Titles" localSheetId="5">'WS4'!$A:$A,'WS4'!$2:$8</definedName>
    <definedName name="_xlnm.Print_Titles" localSheetId="8">'WS7'!$1:$7</definedName>
    <definedName name="_xlnm.Print_Titles" localSheetId="9">'WS8'!$A:$B</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 i="10" l="1"/>
  <c r="G2" i="10"/>
  <c r="A2" i="11"/>
  <c r="A2" i="10"/>
  <c r="A2" i="8"/>
  <c r="A3" i="9"/>
  <c r="A3" i="6"/>
  <c r="A2" i="5"/>
  <c r="A3" i="2"/>
  <c r="A2" i="1"/>
  <c r="A2" i="3"/>
  <c r="A51" i="10" l="1"/>
  <c r="A50" i="10"/>
  <c r="A49" i="10"/>
  <c r="A48" i="10"/>
  <c r="A47" i="10"/>
  <c r="A46" i="10"/>
  <c r="A45" i="10"/>
  <c r="A44" i="10"/>
  <c r="A43" i="10"/>
  <c r="A42" i="10"/>
  <c r="M51" i="10"/>
  <c r="M50" i="10"/>
  <c r="M49" i="10"/>
  <c r="M48" i="10"/>
  <c r="M47" i="10"/>
  <c r="M46" i="10"/>
  <c r="M45" i="10"/>
  <c r="M44" i="10"/>
  <c r="M43" i="10"/>
  <c r="M42" i="10"/>
  <c r="G51" i="10"/>
  <c r="G50" i="10"/>
  <c r="G49" i="10"/>
  <c r="G47" i="10"/>
  <c r="G46" i="10"/>
  <c r="G45" i="10"/>
  <c r="G44" i="10"/>
  <c r="G43" i="10"/>
  <c r="G42" i="10"/>
  <c r="G48" i="10"/>
  <c r="A26" i="8" l="1"/>
  <c r="A25" i="8"/>
  <c r="A24" i="8"/>
  <c r="A23" i="8"/>
  <c r="A22" i="8"/>
  <c r="A21" i="8"/>
  <c r="A27" i="9"/>
  <c r="A26" i="9"/>
  <c r="A25" i="9"/>
  <c r="A24" i="9"/>
  <c r="A23" i="9"/>
  <c r="A22" i="9"/>
  <c r="D26" i="9"/>
  <c r="D25" i="9"/>
  <c r="F55" i="2"/>
  <c r="E55" i="2"/>
  <c r="D55" i="2"/>
  <c r="F54" i="2"/>
  <c r="E54" i="2"/>
  <c r="D54" i="2"/>
  <c r="B25" i="1" l="1"/>
  <c r="D23" i="1"/>
  <c r="D22" i="1"/>
  <c r="E32" i="6" l="1"/>
  <c r="E31" i="6"/>
  <c r="E30" i="6"/>
  <c r="D11" i="5"/>
  <c r="B11" i="5"/>
  <c r="C20" i="6" s="1"/>
  <c r="F60" i="2"/>
  <c r="F59" i="2"/>
  <c r="F58" i="2"/>
  <c r="D57" i="2"/>
  <c r="D56" i="2"/>
  <c r="D53" i="2"/>
  <c r="D52" i="2"/>
  <c r="D51" i="2"/>
  <c r="D18" i="1" l="1"/>
  <c r="D17" i="1"/>
  <c r="D16" i="1"/>
  <c r="D15" i="1"/>
  <c r="D14" i="1"/>
  <c r="D29" i="8" l="1"/>
  <c r="D28" i="8"/>
  <c r="D27" i="8"/>
  <c r="D14" i="8"/>
  <c r="F45" i="2" l="1"/>
  <c r="E45" i="2"/>
  <c r="D45" i="2"/>
  <c r="A26" i="11" l="1"/>
  <c r="A16" i="11"/>
  <c r="A6" i="11"/>
  <c r="A30" i="8"/>
  <c r="A29" i="8"/>
  <c r="A28" i="8"/>
  <c r="A27" i="8"/>
  <c r="M6" i="10"/>
  <c r="G6" i="10"/>
  <c r="A6" i="10"/>
  <c r="D31" i="9"/>
  <c r="D30" i="9"/>
  <c r="D29" i="9"/>
  <c r="D28" i="9"/>
  <c r="D27" i="9"/>
  <c r="D24" i="9"/>
  <c r="D23" i="9"/>
  <c r="D22" i="9"/>
  <c r="D18" i="9"/>
  <c r="D17" i="9"/>
  <c r="D16" i="9"/>
  <c r="D15" i="9"/>
  <c r="D14" i="9"/>
  <c r="D13" i="9"/>
  <c r="A31" i="9"/>
  <c r="A30" i="9"/>
  <c r="A29" i="9"/>
  <c r="A28" i="9"/>
  <c r="F26" i="6"/>
  <c r="E26" i="6"/>
  <c r="D26" i="6"/>
  <c r="D9" i="6"/>
  <c r="C9" i="6"/>
  <c r="C17" i="6" s="1"/>
  <c r="F53" i="2"/>
  <c r="E53" i="2"/>
  <c r="F52" i="2"/>
  <c r="E52" i="2"/>
  <c r="F51" i="2"/>
  <c r="E51" i="2"/>
  <c r="E26" i="2"/>
  <c r="F26" i="2"/>
  <c r="D19" i="9" l="1"/>
  <c r="D32" i="9"/>
  <c r="D28" i="3"/>
  <c r="C28" i="3"/>
  <c r="B28" i="3"/>
  <c r="D19" i="3"/>
  <c r="C19" i="3"/>
  <c r="B19" i="3"/>
  <c r="C9" i="9" l="1"/>
  <c r="F9" i="6" l="1"/>
  <c r="E9" i="6"/>
  <c r="F41" i="2"/>
  <c r="E41" i="2"/>
  <c r="D41" i="2"/>
  <c r="E60" i="2" l="1"/>
  <c r="D60" i="2"/>
  <c r="E59" i="2"/>
  <c r="D59" i="2"/>
  <c r="E58" i="2"/>
  <c r="D58" i="2"/>
  <c r="F57" i="2"/>
  <c r="E57" i="2"/>
  <c r="F56" i="2"/>
  <c r="E56" i="2"/>
  <c r="F46" i="2"/>
  <c r="E46" i="2"/>
  <c r="F44" i="2"/>
  <c r="E44" i="2"/>
  <c r="F43" i="2"/>
  <c r="E43" i="2"/>
  <c r="F42" i="2"/>
  <c r="E42" i="2"/>
  <c r="D46" i="2"/>
  <c r="D44" i="2"/>
  <c r="D43" i="2"/>
  <c r="D42" i="2"/>
  <c r="D21" i="1"/>
  <c r="D20" i="1"/>
  <c r="D19" i="1"/>
  <c r="D13" i="1"/>
  <c r="D12" i="1"/>
  <c r="D11" i="1"/>
  <c r="D10" i="1"/>
  <c r="D9" i="1"/>
  <c r="D17" i="8" l="1"/>
  <c r="C8" i="6"/>
  <c r="D8" i="1"/>
  <c r="D25" i="1" s="1"/>
  <c r="C26" i="2" l="1"/>
  <c r="C33" i="6"/>
  <c r="C8" i="2"/>
  <c r="D8" i="2"/>
  <c r="E8" i="2"/>
  <c r="F8" i="2"/>
  <c r="F32" i="6"/>
  <c r="D32" i="6"/>
  <c r="F31" i="6"/>
  <c r="D31" i="6"/>
  <c r="F30" i="6"/>
  <c r="D30" i="6"/>
  <c r="F32" i="2"/>
  <c r="E32" i="2"/>
  <c r="D32" i="2"/>
  <c r="F31" i="2"/>
  <c r="E31" i="2"/>
  <c r="D31" i="2"/>
  <c r="F30" i="2"/>
  <c r="E30" i="2"/>
  <c r="D30" i="2"/>
  <c r="F8" i="6"/>
  <c r="E8" i="6"/>
  <c r="D8" i="6"/>
  <c r="D24" i="8" l="1"/>
  <c r="D26" i="8"/>
  <c r="D25" i="8"/>
  <c r="F15" i="6"/>
  <c r="F17" i="6" s="1"/>
  <c r="D15" i="6"/>
  <c r="D17" i="6" s="1"/>
  <c r="D23" i="6"/>
  <c r="E23" i="6"/>
  <c r="E15" i="6"/>
  <c r="E17" i="6" s="1"/>
  <c r="E33" i="6"/>
  <c r="F15" i="2"/>
  <c r="F23" i="2"/>
  <c r="F61" i="2"/>
  <c r="F47" i="2"/>
  <c r="E61" i="2"/>
  <c r="E71" i="2" s="1"/>
  <c r="E15" i="2"/>
  <c r="E23" i="2"/>
  <c r="E47" i="2"/>
  <c r="C61" i="2"/>
  <c r="C47" i="2"/>
  <c r="D16" i="8"/>
  <c r="D22" i="8"/>
  <c r="D15" i="8"/>
  <c r="D12" i="8"/>
  <c r="D13" i="8"/>
  <c r="D21" i="8"/>
  <c r="D23" i="8"/>
  <c r="D30" i="8"/>
  <c r="D15" i="2"/>
  <c r="D23" i="2"/>
  <c r="D61" i="2"/>
  <c r="D71" i="2" s="1"/>
  <c r="D47" i="2"/>
  <c r="F71" i="2"/>
  <c r="C23" i="2"/>
  <c r="F23" i="6"/>
  <c r="F33" i="6"/>
  <c r="D33" i="6"/>
  <c r="D25" i="6" l="1"/>
  <c r="D31" i="8"/>
  <c r="F25" i="6"/>
  <c r="F38" i="6" s="1"/>
  <c r="D18" i="8"/>
  <c r="D27" i="6"/>
  <c r="D37" i="6" s="1"/>
  <c r="D35" i="8" s="1"/>
  <c r="E25" i="6"/>
  <c r="E27" i="6" s="1"/>
  <c r="E38" i="6" l="1"/>
  <c r="E34" i="6"/>
  <c r="D34" i="6"/>
  <c r="F27" i="6"/>
  <c r="F34" i="6" s="1"/>
  <c r="F9" i="2" l="1"/>
  <c r="E9" i="2"/>
  <c r="C9" i="2"/>
  <c r="C17" i="2" s="1"/>
  <c r="C25" i="2" s="1"/>
  <c r="C27" i="2" s="1"/>
  <c r="D9" i="2"/>
  <c r="D17" i="2" s="1"/>
  <c r="D25" i="2" s="1"/>
  <c r="D27" i="2" s="1"/>
  <c r="E70" i="2" l="1"/>
  <c r="F70" i="2"/>
  <c r="D70" i="2"/>
  <c r="C33" i="2"/>
  <c r="C36" i="2" s="1"/>
  <c r="D33" i="2"/>
  <c r="D34" i="2" s="1"/>
  <c r="E17" i="2"/>
  <c r="E25" i="2" s="1"/>
  <c r="E27" i="2" s="1"/>
  <c r="E33" i="2"/>
  <c r="F17" i="2"/>
  <c r="F25" i="2" s="1"/>
  <c r="F27" i="2" s="1"/>
  <c r="F33" i="2"/>
  <c r="C34" i="2" l="1"/>
  <c r="D37" i="2"/>
  <c r="D69" i="2" s="1"/>
  <c r="F34" i="2"/>
  <c r="F38" i="2"/>
  <c r="C64" i="2"/>
  <c r="D10" i="9"/>
  <c r="E34" i="2"/>
  <c r="E38" i="2"/>
  <c r="D9" i="8" s="1"/>
  <c r="D37" i="8" s="1"/>
  <c r="C65" i="2"/>
  <c r="C66" i="2"/>
  <c r="D39" i="8" l="1"/>
  <c r="D38" i="8"/>
  <c r="F69" i="2"/>
  <c r="E69" i="2"/>
  <c r="C23" i="6" l="1"/>
  <c r="C25" i="6" s="1"/>
  <c r="C27" i="6" s="1"/>
  <c r="C34" i="6" l="1"/>
  <c r="C36" i="6"/>
  <c r="D36" i="9" s="1"/>
  <c r="D38" i="9" s="1"/>
</calcChain>
</file>

<file path=xl/sharedStrings.xml><?xml version="1.0" encoding="utf-8"?>
<sst xmlns="http://schemas.openxmlformats.org/spreadsheetml/2006/main" count="462" uniqueCount="227">
  <si>
    <t>PMPM</t>
  </si>
  <si>
    <t>Plan</t>
  </si>
  <si>
    <t>Benefit Design - Induced Utilization</t>
  </si>
  <si>
    <t>Pricing Actuarial Value (paid / allowed)</t>
  </si>
  <si>
    <t>Other - 1</t>
  </si>
  <si>
    <t>Other - 2</t>
  </si>
  <si>
    <t>Administrative Costs</t>
  </si>
  <si>
    <t>Margin</t>
  </si>
  <si>
    <t>Name</t>
  </si>
  <si>
    <t>Carrier Name</t>
  </si>
  <si>
    <t>Carrier Name:</t>
  </si>
  <si>
    <t>Washington State Health Care Authority</t>
  </si>
  <si>
    <t>Plan-Specific Allowed Adjustments</t>
  </si>
  <si>
    <t>Total Allowed Adjustments</t>
  </si>
  <si>
    <t>Plan-Specific Paid Adjustments</t>
  </si>
  <si>
    <t>Total Paid Adjustments</t>
  </si>
  <si>
    <t>Limitations</t>
  </si>
  <si>
    <t>Qualifications</t>
  </si>
  <si>
    <t xml:space="preserve">Guidelines issued by the American Academy of Actuaries require actuaries to include their professional qualifications in all actuarial communications. </t>
  </si>
  <si>
    <t>the analysis presented herein.</t>
  </si>
  <si>
    <t xml:space="preserve">so as not to misinterpret the template and to appropriately display the development of bid rates. The terms of Milliman’s contract with the </t>
  </si>
  <si>
    <t>Washington State Health Care Authority, effective December 15, 2017, apply to this template and its use.</t>
  </si>
  <si>
    <t xml:space="preserve">Milliman makes no representations or warranties regarding the contents of this template to third parties. Similarly, third parties are instructed that they are to place no reliance </t>
  </si>
  <si>
    <t xml:space="preserve">upon this template prepared for HCA by Milliman that would result in the creation of any duty or liability under any theory of law by Milliman or its employees to third parties. </t>
  </si>
  <si>
    <t>It is the responsibility of any health plan to make an independent determination of the proposed bid rates for their organization.</t>
  </si>
  <si>
    <t>Please review the instructions for important considerations regarding the data included.</t>
  </si>
  <si>
    <t xml:space="preserve">The authors of this template and the associated report are members of the American Academy of Actuaries and meet the qualification standards for performing </t>
  </si>
  <si>
    <t>Taxes and Fees</t>
  </si>
  <si>
    <r>
      <t>Projected Allowed PMPM</t>
    </r>
    <r>
      <rPr>
        <vertAlign val="superscript"/>
        <sz val="11"/>
        <color theme="1"/>
        <rFont val="Arial"/>
        <family val="2"/>
      </rPr>
      <t>1</t>
    </r>
  </si>
  <si>
    <t>Adjustment</t>
  </si>
  <si>
    <t>Allowed</t>
  </si>
  <si>
    <t>This template is intended for the internal use of Washington State Health Care Authority (HCA) in support of the Public Employee Benefit Board (PEBB) Program</t>
  </si>
  <si>
    <t xml:space="preserve">  Inpatient Facility</t>
  </si>
  <si>
    <t xml:space="preserve">  Skilled Nursing Facility</t>
  </si>
  <si>
    <t xml:space="preserve">  Home Health</t>
  </si>
  <si>
    <t xml:space="preserve">  Ambulance</t>
  </si>
  <si>
    <t xml:space="preserve">  DME/Prosthetics/Supplies</t>
  </si>
  <si>
    <t xml:space="preserve">  OP Facility - Emergency</t>
  </si>
  <si>
    <t xml:space="preserve">  OP Facility - Surgery</t>
  </si>
  <si>
    <t xml:space="preserve">  OP Facility - Other</t>
  </si>
  <si>
    <t xml:space="preserve">  Professional</t>
  </si>
  <si>
    <t xml:space="preserve">  Part B Rx</t>
  </si>
  <si>
    <t xml:space="preserve">  Other Medicare Part B</t>
  </si>
  <si>
    <t>Cost Sharing</t>
  </si>
  <si>
    <t>Projected</t>
  </si>
  <si>
    <t xml:space="preserve">  Acupuncture</t>
  </si>
  <si>
    <t xml:space="preserve">  Chiropractic Care</t>
  </si>
  <si>
    <t xml:space="preserve">  Massage Therapy</t>
  </si>
  <si>
    <t xml:space="preserve">  Subtotal Enhanced Supplemental Benefits </t>
  </si>
  <si>
    <t>Total</t>
  </si>
  <si>
    <t xml:space="preserve">  Generic</t>
  </si>
  <si>
    <t xml:space="preserve">  Single Source Brand</t>
  </si>
  <si>
    <t xml:space="preserve">  Multi-Source Brand</t>
  </si>
  <si>
    <t>Plan-Specific Paid PMPM</t>
  </si>
  <si>
    <t>Paid PMPM</t>
  </si>
  <si>
    <t>Plan-Specific Allowed PMPM</t>
  </si>
  <si>
    <t>Projected Allowed PMPM</t>
  </si>
  <si>
    <t>Bidder Proposed - 1</t>
  </si>
  <si>
    <t>Bidder Proposed - 2</t>
  </si>
  <si>
    <t>Bidder Proposed - 3</t>
  </si>
  <si>
    <t>Bidder Proposed - 4</t>
  </si>
  <si>
    <t>Fee-for-Service</t>
  </si>
  <si>
    <t>n/a</t>
  </si>
  <si>
    <t xml:space="preserve">  Routine Vision Exams and Hardware</t>
  </si>
  <si>
    <t xml:space="preserve">  Routine Hearing Exams and Hearing Aids</t>
  </si>
  <si>
    <t xml:space="preserve">  Gym Membership (Silver Sneakers or Equivalent)</t>
  </si>
  <si>
    <t>Enhanced Alternative Medical 1</t>
  </si>
  <si>
    <t>Enhanced Alternative Medical 2</t>
  </si>
  <si>
    <t>Enhanced Alternative Medical 3</t>
  </si>
  <si>
    <t>Baseline FFS Medical</t>
  </si>
  <si>
    <t>Baseline Pharmacy</t>
  </si>
  <si>
    <t>Enhanced Alternative Pharmacy 1</t>
  </si>
  <si>
    <t>Enhanced Alternative Pharmacy 2</t>
  </si>
  <si>
    <t>Enhanced Alternative Pharmacy 3</t>
  </si>
  <si>
    <t>Medical Base Cost Development</t>
  </si>
  <si>
    <r>
      <t xml:space="preserve">  Bariatric Surgery</t>
    </r>
    <r>
      <rPr>
        <vertAlign val="superscript"/>
        <sz val="10"/>
        <rFont val="Arial"/>
        <family val="2"/>
      </rPr>
      <t>(1)</t>
    </r>
  </si>
  <si>
    <r>
      <t xml:space="preserve">  Emergency Dental</t>
    </r>
    <r>
      <rPr>
        <vertAlign val="superscript"/>
        <sz val="10"/>
        <rFont val="Arial"/>
        <family val="2"/>
      </rPr>
      <t>(2)</t>
    </r>
  </si>
  <si>
    <r>
      <t xml:space="preserve">  Non-Emergency Transportation</t>
    </r>
    <r>
      <rPr>
        <vertAlign val="superscript"/>
        <sz val="10"/>
        <rFont val="Arial"/>
        <family val="2"/>
      </rPr>
      <t>(3)</t>
    </r>
  </si>
  <si>
    <t xml:space="preserve">(1) Bariatric Surgery is a Medicare Covered Service under certain circumstances. The Base Cost assumption </t>
  </si>
  <si>
    <t xml:space="preserve">(2) Emergency Dental is a Medicare Covered Service under certain circumstances. The Base Cost assumption </t>
  </si>
  <si>
    <t xml:space="preserve">(3) Non-Emergency Transportation is a Medicare Covered Service under certain circumstances. The Base Cost assumption </t>
  </si>
  <si>
    <t>Medical Plan Name 2</t>
  </si>
  <si>
    <t>Medical Plan Name 3</t>
  </si>
  <si>
    <t>Pharmacy Plan Name 1</t>
  </si>
  <si>
    <t>Pharmacy Plan Name 2</t>
  </si>
  <si>
    <t>Pharmacy Plan Name 3</t>
  </si>
  <si>
    <t>Non-Benefit Expense Percentages</t>
  </si>
  <si>
    <t>Direct and Indirect Administrative Costs</t>
  </si>
  <si>
    <t>Total Non-Benefit Expense Percentage</t>
  </si>
  <si>
    <t>Total Non-Benefit Expense PMPM</t>
  </si>
  <si>
    <t>Plan-Specific Paid Benefit Cost PMPM</t>
  </si>
  <si>
    <t>Plan-Specific Allowed Benefit Cost PMPM</t>
  </si>
  <si>
    <t>Total Scored Cost</t>
  </si>
  <si>
    <t>Medical Plan Selection</t>
  </si>
  <si>
    <t xml:space="preserve">Plan Premium </t>
  </si>
  <si>
    <t xml:space="preserve">  Subtotal Minimum Supplemental Benefits Included</t>
  </si>
  <si>
    <t xml:space="preserve">  Subtotal Enhanced Supplemental Benefits Included</t>
  </si>
  <si>
    <t>Pharmacy Plan Selection</t>
  </si>
  <si>
    <t>Medical Plan Premium</t>
  </si>
  <si>
    <t>Plan Premium</t>
  </si>
  <si>
    <t>Combine Medical and Drug Plan</t>
  </si>
  <si>
    <t>Worksheet 4</t>
  </si>
  <si>
    <t>Worksheet 3</t>
  </si>
  <si>
    <t>Worksheet 2</t>
  </si>
  <si>
    <t>Worksheet 1</t>
  </si>
  <si>
    <t>Projected 2021 Base Rate Development - Pharmacy PMPM</t>
  </si>
  <si>
    <t>Projected 2021 Plan Rate Development - Medical PMPM</t>
  </si>
  <si>
    <t>Projected 2021 Base Benefit Cost Development - Medical PMPM</t>
  </si>
  <si>
    <t>Projected 2021 Plan Rate Development - Pharmacy PMPM</t>
  </si>
  <si>
    <t>Plan Rate Development - Scoring Summary</t>
  </si>
  <si>
    <t>Illustration of Plan Rate Development</t>
  </si>
  <si>
    <t>Plan Type</t>
  </si>
  <si>
    <t>Medical Plan Name 1</t>
  </si>
  <si>
    <t xml:space="preserve">Fee-For-Service Medical </t>
  </si>
  <si>
    <t>General Inputs: Plan Names and Rate Review Summary of Cost Sharing</t>
  </si>
  <si>
    <t>Medical Premium PMPM (Mandatory Scored)</t>
  </si>
  <si>
    <t>Medical Premium PMPM (Mandatory Not Scored)</t>
  </si>
  <si>
    <t>Minimum Supplemental Benefits Premium PMPM (Mandatory Scored)</t>
  </si>
  <si>
    <t>Medical Premium PMPM (Elective Not Scored)</t>
  </si>
  <si>
    <t>Enhanced Supplemental Benefits Premium PMPM (Elective Not Scored)</t>
  </si>
  <si>
    <t xml:space="preserve">  Subtotal Minimum Supplemental Benefits (Mandatory Scored)</t>
  </si>
  <si>
    <t>Rate Review Summary of Cost Sharing:</t>
  </si>
  <si>
    <t>Benefit Feature</t>
  </si>
  <si>
    <t>Medical Deductible In Network:</t>
  </si>
  <si>
    <t>Medical Maximum Out of Pocket:</t>
  </si>
  <si>
    <t>Description if Applicable</t>
  </si>
  <si>
    <t>Inpatient Hospital Cost Sharing:</t>
  </si>
  <si>
    <t>Coinsurance:</t>
  </si>
  <si>
    <t>Primary Care Physician Copay:</t>
  </si>
  <si>
    <t>Specialty Care Physician Copay:</t>
  </si>
  <si>
    <t>Default Coinsurance:</t>
  </si>
  <si>
    <t>Emergency Room Copay:</t>
  </si>
  <si>
    <t>Formulary File Name:</t>
  </si>
  <si>
    <t>Number of Benefit Tiers:</t>
  </si>
  <si>
    <t>Generic Copay:</t>
  </si>
  <si>
    <t>Preferred Brand Cost Sharing:</t>
  </si>
  <si>
    <t>Deductible:</t>
  </si>
  <si>
    <t>Maximum Out of Pocket:</t>
  </si>
  <si>
    <t>Gap Coverage:'</t>
  </si>
  <si>
    <t>Benefit</t>
  </si>
  <si>
    <t>Subject to Deductible? Y/N</t>
  </si>
  <si>
    <t>Co-insurance</t>
  </si>
  <si>
    <t>Out-of-Pocket Max</t>
  </si>
  <si>
    <t>Maximum visits/Plan Year</t>
  </si>
  <si>
    <t xml:space="preserve">Base Medical </t>
  </si>
  <si>
    <t>Inpatient Services</t>
  </si>
  <si>
    <t xml:space="preserve">Mental Health </t>
  </si>
  <si>
    <t>Skilled Nursing Facility</t>
  </si>
  <si>
    <t>Home Health</t>
  </si>
  <si>
    <t>Ambulance</t>
  </si>
  <si>
    <t>Non-emergency transportation</t>
  </si>
  <si>
    <t>DME/Prosthetics/Supplies</t>
  </si>
  <si>
    <t>OP Facility - Emergency</t>
  </si>
  <si>
    <t>OP Facility - Surgery</t>
  </si>
  <si>
    <t>OP Facility - Other</t>
  </si>
  <si>
    <t>Professional</t>
  </si>
  <si>
    <t>Primary Care - Office Visit</t>
  </si>
  <si>
    <t>Urgent Care</t>
  </si>
  <si>
    <t>Specialist</t>
  </si>
  <si>
    <t>Chemotherapy</t>
  </si>
  <si>
    <t>Radiation</t>
  </si>
  <si>
    <t>Part B Prescription</t>
  </si>
  <si>
    <t>Other Medicare Part B</t>
  </si>
  <si>
    <t>Bariatric Surgery</t>
  </si>
  <si>
    <t>Emergency Dental</t>
  </si>
  <si>
    <t>Minimum Supplemental Benefits</t>
  </si>
  <si>
    <t>Enhanced Supplemental Benefits</t>
  </si>
  <si>
    <t>Pharmacy Tier</t>
  </si>
  <si>
    <t>Initial Coverage Limit</t>
  </si>
  <si>
    <t>Tier Description</t>
  </si>
  <si>
    <t>ICL Cost Sharing</t>
  </si>
  <si>
    <t xml:space="preserve">Gap Coverage </t>
  </si>
  <si>
    <t>Gap Cost Sharing</t>
  </si>
  <si>
    <t>Max Out of Pocket</t>
  </si>
  <si>
    <t>Tier 1</t>
  </si>
  <si>
    <t>Tier 2</t>
  </si>
  <si>
    <t>Tier 3</t>
  </si>
  <si>
    <t>Tier 4</t>
  </si>
  <si>
    <t>Tier 5</t>
  </si>
  <si>
    <t>Tier 6</t>
  </si>
  <si>
    <t xml:space="preserve">n/a </t>
  </si>
  <si>
    <t>Plan-Specific Net Plan Liability</t>
  </si>
  <si>
    <t>CMS Risk Adjusted Benchmark Payment Adjustment</t>
  </si>
  <si>
    <t>Mandatory Scored - Premium PMPM Components</t>
  </si>
  <si>
    <t>Medical Premium PMPM</t>
  </si>
  <si>
    <t>Minimum Supplemental Benefits Premium PMPM</t>
  </si>
  <si>
    <t>Mandatory and Elective Premium PMPM Components</t>
  </si>
  <si>
    <t>Enhanced Supplemental Benefits Premium PMPM</t>
  </si>
  <si>
    <t>Projected Paid for Base Rate should reflect a Defined Standard Part D Benefit.</t>
  </si>
  <si>
    <t>CMS Risk Adjusted Direct Subsidy</t>
  </si>
  <si>
    <t>Pharmacy Premium PMPM (Mandatory Scored)</t>
  </si>
  <si>
    <t>Pharmacy Premium PMPM (Mandatory Not Scored)</t>
  </si>
  <si>
    <t>Pharmacy Premium PMPM (Elective Not Scored)</t>
  </si>
  <si>
    <t>Total Plan Premium (Mandatory Scored Separately)</t>
  </si>
  <si>
    <t xml:space="preserve">  Subtotal Minimum Supplemental Benefits </t>
  </si>
  <si>
    <t>Worksheet 5 - Informational</t>
  </si>
  <si>
    <t>Worksheet 6 - Informational</t>
  </si>
  <si>
    <t>Estimated Medicare Explicit Subsidy</t>
  </si>
  <si>
    <t>Estimated Member Premium</t>
  </si>
  <si>
    <t>Medical Benefit Plan Details</t>
  </si>
  <si>
    <t>Pharmacy Benefit Plan Details</t>
  </si>
  <si>
    <t>Formulary Name:</t>
  </si>
  <si>
    <t>This attachment is bound by the caveats and limitations within the documentation associated with the template ("HCA PEBB Medicare Proposal Template Instructions v1.0").</t>
  </si>
  <si>
    <t>Annual Physical Exam (Bonus)</t>
  </si>
  <si>
    <t>Health Education (Bonus)</t>
  </si>
  <si>
    <t xml:space="preserve">      is for coverage to the levels specified by CMS.</t>
  </si>
  <si>
    <t>Pharmacy Base Rate</t>
  </si>
  <si>
    <t xml:space="preserve">*Bidders may include the following Supplemental Benefits as part of the Medical Base Cost Development (Baseline FFS Medical plan) for 25 bonus points each: Annual Physical Exam and Health Education Program. See RFP Section 4.2(C) - Scoring of Cost Elements for Bonus scoring methodology. </t>
  </si>
  <si>
    <t xml:space="preserve">  Annual Physical Exam*</t>
  </si>
  <si>
    <t xml:space="preserve">  Health Education*</t>
  </si>
  <si>
    <t xml:space="preserve">  Alternative Therapies</t>
  </si>
  <si>
    <t xml:space="preserve">  Counseling Services</t>
  </si>
  <si>
    <t xml:space="preserve">  OTC Drug Benefit</t>
  </si>
  <si>
    <t xml:space="preserve">  Post-Discharge In-Home Medication Reconciliation</t>
  </si>
  <si>
    <t xml:space="preserve">  Readmission Prevention</t>
  </si>
  <si>
    <t xml:space="preserve">  Wigs for Hair Loss Related to Chemotherapy</t>
  </si>
  <si>
    <t>Defined Standard Part D</t>
  </si>
  <si>
    <t>Description</t>
  </si>
  <si>
    <t xml:space="preserve">      is for coverage to the levels specified by CMS. The PEBB Program Retiree Insurance Coverage currently includes routine dental.</t>
  </si>
  <si>
    <t>Mandatory Scored</t>
  </si>
  <si>
    <t>Mandatory Not Scored</t>
  </si>
  <si>
    <t>Non-Benefit Expense PMPM</t>
  </si>
  <si>
    <t>(1) Allowed costs include both plan and member paid amounts, along with any coordination of benefits from other payers.</t>
  </si>
  <si>
    <t>Combined Medical and Drug Plan</t>
  </si>
  <si>
    <t>Worksheet 7</t>
  </si>
  <si>
    <t>Worksheet 8</t>
  </si>
  <si>
    <t xml:space="preserve">Medicare Advantage plus Prescription Drug procurement, scheduled for a benefits start date of 1/1/2021. Any user of the template must possess a certain level of expertise in actuarial science, health care modeling, and underwriting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</si>
</sst>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s>
  <fonts count="23" x14ac:knownFonts="1">
    <font>
      <sz val="11"/>
      <color theme="1"/>
      <name val="Arial"/>
      <family val="2"/>
      <scheme val="minor"/>
    </font>
    <font>
      <sz val="11"/>
      <color theme="1"/>
      <name val="Arial"/>
      <family val="2"/>
      <scheme val="minor"/>
    </font>
    <font>
      <b/>
      <sz val="11"/>
      <color theme="1"/>
      <name val="Arial"/>
      <family val="2"/>
      <scheme val="minor"/>
    </font>
    <font>
      <sz val="10"/>
      <color theme="1"/>
      <name val="Times New Roman"/>
      <family val="2"/>
    </font>
    <font>
      <sz val="11"/>
      <color theme="1"/>
      <name val="Arial"/>
      <family val="2"/>
    </font>
    <font>
      <b/>
      <sz val="11"/>
      <color theme="1"/>
      <name val="Arial"/>
      <family val="2"/>
    </font>
    <font>
      <sz val="11"/>
      <name val="Arial"/>
      <family val="2"/>
    </font>
    <font>
      <sz val="11"/>
      <color theme="7"/>
      <name val="Arial"/>
      <family val="2"/>
      <scheme val="minor"/>
    </font>
    <font>
      <sz val="11"/>
      <color theme="7"/>
      <name val="Arial"/>
      <family val="2"/>
    </font>
    <font>
      <i/>
      <sz val="11"/>
      <color theme="1"/>
      <name val="Arial"/>
      <family val="2"/>
      <scheme val="minor"/>
    </font>
    <font>
      <b/>
      <sz val="10"/>
      <color theme="1"/>
      <name val="Arial"/>
      <family val="2"/>
    </font>
    <font>
      <sz val="10"/>
      <color theme="1"/>
      <name val="Arial"/>
      <family val="2"/>
    </font>
    <font>
      <sz val="10"/>
      <color rgb="FF000000"/>
      <name val="Arial"/>
      <family val="2"/>
    </font>
    <font>
      <vertAlign val="superscript"/>
      <sz val="11"/>
      <color theme="1"/>
      <name val="Arial"/>
      <family val="2"/>
    </font>
    <font>
      <b/>
      <u/>
      <sz val="11"/>
      <color theme="1"/>
      <name val="Arial"/>
      <family val="2"/>
    </font>
    <font>
      <sz val="10"/>
      <name val="Arial"/>
      <family val="2"/>
    </font>
    <font>
      <sz val="10"/>
      <color theme="1"/>
      <name val="Arial"/>
      <family val="2"/>
      <scheme val="minor"/>
    </font>
    <font>
      <b/>
      <sz val="10"/>
      <name val="Arial"/>
      <family val="2"/>
    </font>
    <font>
      <sz val="11"/>
      <name val="Arial"/>
      <family val="2"/>
      <scheme val="minor"/>
    </font>
    <font>
      <vertAlign val="superscript"/>
      <sz val="10"/>
      <name val="Arial"/>
      <family val="2"/>
    </font>
    <font>
      <b/>
      <sz val="11"/>
      <name val="Arial"/>
      <family val="2"/>
      <scheme val="minor"/>
    </font>
    <font>
      <sz val="11"/>
      <color rgb="FF0070C0"/>
      <name val="Arial"/>
      <family val="2"/>
      <scheme val="minor"/>
    </font>
    <font>
      <sz val="11"/>
      <color rgb="FF1F497D"/>
      <name val="Calibri"/>
      <family val="2"/>
    </font>
  </fonts>
  <fills count="3">
    <fill>
      <patternFill patternType="none"/>
    </fill>
    <fill>
      <patternFill patternType="gray125"/>
    </fill>
    <fill>
      <patternFill patternType="solid">
        <fgColor theme="6" tint="0.79998168889431442"/>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9" fontId="1" fillId="0" borderId="0" applyFont="0" applyFill="0" applyBorder="0" applyAlignment="0" applyProtection="0"/>
  </cellStyleXfs>
  <cellXfs count="162">
    <xf numFmtId="0" fontId="0" fillId="0" borderId="0" xfId="0"/>
    <xf numFmtId="4" fontId="2" fillId="0" borderId="0" xfId="3" applyNumberFormat="1" applyFont="1"/>
    <xf numFmtId="0" fontId="4" fillId="0" borderId="0" xfId="0" applyFont="1"/>
    <xf numFmtId="8" fontId="4" fillId="0" borderId="0" xfId="1" applyNumberFormat="1" applyFont="1" applyFill="1"/>
    <xf numFmtId="4" fontId="4" fillId="0" borderId="0" xfId="3" applyNumberFormat="1" applyFont="1"/>
    <xf numFmtId="4" fontId="4" fillId="0" borderId="1" xfId="3" applyNumberFormat="1" applyFont="1" applyBorder="1" applyAlignment="1">
      <alignment horizontal="centerContinuous"/>
    </xf>
    <xf numFmtId="8" fontId="4" fillId="0" borderId="0" xfId="3" applyNumberFormat="1" applyFont="1"/>
    <xf numFmtId="4" fontId="5" fillId="0" borderId="0" xfId="3" applyNumberFormat="1" applyFont="1"/>
    <xf numFmtId="8" fontId="5" fillId="0" borderId="0" xfId="3" applyNumberFormat="1" applyFont="1"/>
    <xf numFmtId="3" fontId="8" fillId="0" borderId="0" xfId="3" applyNumberFormat="1" applyFont="1"/>
    <xf numFmtId="4" fontId="5" fillId="0" borderId="1" xfId="3" applyNumberFormat="1" applyFont="1" applyBorder="1" applyAlignment="1">
      <alignment horizontal="centerContinuous"/>
    </xf>
    <xf numFmtId="3" fontId="4" fillId="0" borderId="0" xfId="3" applyNumberFormat="1" applyFont="1" applyAlignment="1">
      <alignment horizontal="center" wrapText="1"/>
    </xf>
    <xf numFmtId="4" fontId="7" fillId="2" borderId="0" xfId="3" applyNumberFormat="1" applyFont="1" applyFill="1" applyProtection="1">
      <protection locked="0"/>
    </xf>
    <xf numFmtId="43" fontId="8" fillId="2" borderId="0" xfId="1" applyFont="1" applyFill="1" applyProtection="1">
      <protection locked="0"/>
    </xf>
    <xf numFmtId="4" fontId="9" fillId="0" borderId="0" xfId="3" applyNumberFormat="1" applyFont="1"/>
    <xf numFmtId="4" fontId="10" fillId="0" borderId="0" xfId="4" applyNumberFormat="1" applyFont="1"/>
    <xf numFmtId="4" fontId="11" fillId="0" borderId="0" xfId="4" applyNumberFormat="1" applyFont="1"/>
    <xf numFmtId="0" fontId="12" fillId="0" borderId="0" xfId="5" applyFont="1" applyAlignment="1">
      <alignment horizontal="left" vertical="center"/>
    </xf>
    <xf numFmtId="0" fontId="12" fillId="0" borderId="0" xfId="5" applyFont="1" applyAlignment="1">
      <alignment vertical="center"/>
    </xf>
    <xf numFmtId="0" fontId="12" fillId="0" borderId="0" xfId="5" applyFont="1" applyAlignment="1">
      <alignment horizontal="left" vertical="center" indent="5"/>
    </xf>
    <xf numFmtId="0" fontId="12" fillId="0" borderId="0" xfId="5" applyFont="1" applyAlignment="1">
      <alignment horizontal="left" vertical="center" indent="10"/>
    </xf>
    <xf numFmtId="43" fontId="8" fillId="2" borderId="0" xfId="1" applyFont="1" applyFill="1" applyAlignment="1" applyProtection="1">
      <alignment horizontal="left"/>
      <protection locked="0"/>
    </xf>
    <xf numFmtId="8" fontId="6" fillId="0" borderId="0" xfId="0" applyNumberFormat="1" applyFont="1" applyFill="1"/>
    <xf numFmtId="0" fontId="14" fillId="0" borderId="0" xfId="0" applyFont="1"/>
    <xf numFmtId="0" fontId="4" fillId="0" borderId="0" xfId="0" applyFont="1" applyBorder="1"/>
    <xf numFmtId="0" fontId="4" fillId="0" borderId="0" xfId="0" applyFont="1" applyAlignment="1">
      <alignment horizontal="center"/>
    </xf>
    <xf numFmtId="4" fontId="7" fillId="0" borderId="0" xfId="3" applyNumberFormat="1" applyFont="1" applyFill="1" applyProtection="1"/>
    <xf numFmtId="0" fontId="15" fillId="0" borderId="0" xfId="0" applyFont="1" applyBorder="1" applyProtection="1"/>
    <xf numFmtId="0" fontId="16" fillId="0" borderId="0" xfId="0" applyFont="1" applyBorder="1" applyAlignment="1">
      <alignment horizontal="center"/>
    </xf>
    <xf numFmtId="0" fontId="16" fillId="0" borderId="1" xfId="0" applyFont="1" applyBorder="1" applyAlignment="1">
      <alignment horizontal="center"/>
    </xf>
    <xf numFmtId="4" fontId="4" fillId="0" borderId="0" xfId="3" applyNumberFormat="1" applyFont="1" applyFill="1"/>
    <xf numFmtId="8" fontId="5" fillId="0" borderId="0" xfId="3" applyNumberFormat="1" applyFont="1" applyFill="1"/>
    <xf numFmtId="0" fontId="1" fillId="0" borderId="0" xfId="0" applyFont="1"/>
    <xf numFmtId="10" fontId="8" fillId="2" borderId="0" xfId="2" applyNumberFormat="1" applyFont="1" applyFill="1" applyProtection="1">
      <protection locked="0"/>
    </xf>
    <xf numFmtId="10" fontId="5" fillId="0" borderId="0" xfId="2" applyNumberFormat="1" applyFont="1"/>
    <xf numFmtId="10" fontId="4" fillId="0" borderId="0" xfId="2" applyNumberFormat="1" applyFont="1" applyFill="1" applyProtection="1">
      <protection locked="0"/>
    </xf>
    <xf numFmtId="0" fontId="2" fillId="0" borderId="0" xfId="0" applyFont="1"/>
    <xf numFmtId="0" fontId="6" fillId="0" borderId="0" xfId="0" applyFont="1" applyBorder="1" applyProtection="1"/>
    <xf numFmtId="0" fontId="2" fillId="0" borderId="0" xfId="0" applyFont="1" applyBorder="1"/>
    <xf numFmtId="44" fontId="7" fillId="2" borderId="0" xfId="2" applyFont="1" applyFill="1"/>
    <xf numFmtId="0" fontId="17" fillId="0" borderId="0" xfId="0" applyFont="1" applyFill="1" applyBorder="1" applyProtection="1"/>
    <xf numFmtId="8" fontId="0" fillId="0" borderId="0" xfId="0" applyNumberFormat="1"/>
    <xf numFmtId="4" fontId="16" fillId="0" borderId="0" xfId="3" applyNumberFormat="1" applyFont="1" applyBorder="1"/>
    <xf numFmtId="8" fontId="4" fillId="0" borderId="0" xfId="3" applyNumberFormat="1" applyFont="1" applyAlignment="1">
      <alignment horizontal="right"/>
    </xf>
    <xf numFmtId="0" fontId="6" fillId="2" borderId="0" xfId="0" applyFont="1" applyFill="1" applyBorder="1" applyProtection="1"/>
    <xf numFmtId="4" fontId="5" fillId="0" borderId="0" xfId="3" applyNumberFormat="1" applyFont="1" applyFill="1" applyAlignment="1">
      <alignment horizontal="right"/>
    </xf>
    <xf numFmtId="0" fontId="0" fillId="0" borderId="0" xfId="0" applyFont="1"/>
    <xf numFmtId="4" fontId="0" fillId="0" borderId="0" xfId="3" applyNumberFormat="1" applyFont="1"/>
    <xf numFmtId="8" fontId="4" fillId="0" borderId="0" xfId="0" applyNumberFormat="1" applyFont="1"/>
    <xf numFmtId="10" fontId="4" fillId="0" borderId="0" xfId="6" applyNumberFormat="1" applyFont="1" applyBorder="1"/>
    <xf numFmtId="10" fontId="4" fillId="0" borderId="0" xfId="0" applyNumberFormat="1" applyFont="1" applyBorder="1"/>
    <xf numFmtId="44" fontId="18" fillId="0" borderId="0" xfId="2" applyFont="1" applyFill="1"/>
    <xf numFmtId="44" fontId="18" fillId="0" borderId="0" xfId="2" applyFont="1"/>
    <xf numFmtId="8" fontId="0" fillId="0" borderId="0" xfId="1" applyNumberFormat="1" applyFont="1"/>
    <xf numFmtId="8" fontId="20" fillId="0" borderId="0" xfId="1" applyNumberFormat="1" applyFont="1" applyFill="1"/>
    <xf numFmtId="4" fontId="4" fillId="0" borderId="0" xfId="3" applyNumberFormat="1" applyFont="1" applyFill="1" applyAlignment="1">
      <alignment horizontal="right"/>
    </xf>
    <xf numFmtId="0" fontId="0" fillId="0" borderId="0" xfId="0" applyAlignment="1">
      <alignment horizontal="right"/>
    </xf>
    <xf numFmtId="4" fontId="5" fillId="0" borderId="3" xfId="3" applyNumberFormat="1" applyFont="1" applyBorder="1"/>
    <xf numFmtId="4" fontId="4" fillId="0" borderId="4" xfId="3" applyNumberFormat="1" applyFont="1" applyBorder="1"/>
    <xf numFmtId="8" fontId="5" fillId="0" borderId="5" xfId="3" applyNumberFormat="1" applyFont="1" applyBorder="1"/>
    <xf numFmtId="4" fontId="5" fillId="0" borderId="6" xfId="3" applyNumberFormat="1" applyFont="1" applyBorder="1"/>
    <xf numFmtId="4" fontId="4" fillId="0" borderId="7" xfId="3" applyNumberFormat="1" applyFont="1" applyBorder="1"/>
    <xf numFmtId="8" fontId="5" fillId="0" borderId="8" xfId="3" applyNumberFormat="1" applyFont="1" applyBorder="1"/>
    <xf numFmtId="8" fontId="5" fillId="0" borderId="4" xfId="3" applyNumberFormat="1" applyFont="1" applyBorder="1"/>
    <xf numFmtId="44" fontId="5" fillId="0" borderId="0" xfId="3" applyNumberFormat="1" applyFont="1"/>
    <xf numFmtId="8" fontId="7" fillId="2" borderId="0" xfId="2" applyNumberFormat="1" applyFont="1" applyFill="1"/>
    <xf numFmtId="8" fontId="2" fillId="0" borderId="0" xfId="0" applyNumberFormat="1" applyFont="1"/>
    <xf numFmtId="4" fontId="14" fillId="0" borderId="0" xfId="3" applyNumberFormat="1" applyFont="1"/>
    <xf numFmtId="44" fontId="2" fillId="0" borderId="0" xfId="0" applyNumberFormat="1" applyFont="1"/>
    <xf numFmtId="164" fontId="18" fillId="0" borderId="0" xfId="1" applyNumberFormat="1" applyFont="1" applyFill="1"/>
    <xf numFmtId="37" fontId="18" fillId="0" borderId="0" xfId="1" applyNumberFormat="1" applyFont="1" applyFill="1"/>
    <xf numFmtId="8" fontId="2" fillId="0" borderId="15" xfId="0" applyNumberFormat="1" applyFont="1" applyBorder="1"/>
    <xf numFmtId="8" fontId="2" fillId="0" borderId="13" xfId="0" applyNumberFormat="1" applyFont="1" applyBorder="1"/>
    <xf numFmtId="4" fontId="4" fillId="0" borderId="2" xfId="3" applyNumberFormat="1" applyFont="1" applyBorder="1" applyAlignment="1">
      <alignment horizontal="center"/>
    </xf>
    <xf numFmtId="8" fontId="0" fillId="0" borderId="2" xfId="0" applyNumberFormat="1" applyBorder="1" applyAlignment="1">
      <alignment horizontal="center"/>
    </xf>
    <xf numFmtId="0" fontId="8" fillId="2" borderId="2" xfId="2" applyNumberFormat="1" applyFont="1" applyFill="1" applyBorder="1" applyProtection="1">
      <protection locked="0"/>
    </xf>
    <xf numFmtId="7" fontId="5" fillId="0" borderId="0" xfId="3" applyNumberFormat="1" applyFont="1"/>
    <xf numFmtId="7" fontId="18" fillId="0" borderId="0" xfId="3" applyNumberFormat="1" applyFont="1"/>
    <xf numFmtId="8" fontId="4" fillId="0" borderId="0" xfId="2" applyNumberFormat="1" applyFont="1"/>
    <xf numFmtId="44" fontId="2" fillId="0" borderId="0" xfId="2" applyFont="1"/>
    <xf numFmtId="44" fontId="20" fillId="0" borderId="0" xfId="2" applyFont="1"/>
    <xf numFmtId="44" fontId="20" fillId="0" borderId="0" xfId="2" applyFont="1" applyFill="1"/>
    <xf numFmtId="4" fontId="2" fillId="0" borderId="0" xfId="3" applyNumberFormat="1" applyFont="1" applyProtection="1"/>
    <xf numFmtId="4" fontId="1" fillId="0" borderId="0" xfId="3" applyNumberFormat="1" applyFont="1" applyProtection="1"/>
    <xf numFmtId="4" fontId="9" fillId="0" borderId="0" xfId="3" applyNumberFormat="1" applyFont="1" applyProtection="1"/>
    <xf numFmtId="4" fontId="2" fillId="0" borderId="1" xfId="3" applyNumberFormat="1" applyFont="1" applyBorder="1" applyAlignment="1" applyProtection="1">
      <alignment horizontal="center"/>
    </xf>
    <xf numFmtId="4" fontId="0" fillId="0" borderId="0" xfId="3" applyNumberFormat="1" applyFont="1" applyProtection="1"/>
    <xf numFmtId="3" fontId="0" fillId="0" borderId="0" xfId="3" applyNumberFormat="1" applyFont="1" applyAlignment="1" applyProtection="1">
      <alignment horizontal="center"/>
    </xf>
    <xf numFmtId="3" fontId="1" fillId="0" borderId="0" xfId="3" applyNumberFormat="1" applyFont="1" applyAlignment="1" applyProtection="1">
      <alignment horizontal="center"/>
    </xf>
    <xf numFmtId="3" fontId="0" fillId="0" borderId="0" xfId="3" applyNumberFormat="1" applyFont="1" applyAlignment="1" applyProtection="1">
      <alignment horizontal="right"/>
    </xf>
    <xf numFmtId="4" fontId="0" fillId="0" borderId="0" xfId="3" applyNumberFormat="1" applyFont="1" applyAlignment="1" applyProtection="1">
      <alignment horizontal="right"/>
    </xf>
    <xf numFmtId="4" fontId="18" fillId="0" borderId="0" xfId="3" applyNumberFormat="1" applyFont="1" applyFill="1" applyProtection="1"/>
    <xf numFmtId="8" fontId="8" fillId="2" borderId="0" xfId="0" applyNumberFormat="1" applyFont="1" applyFill="1" applyProtection="1">
      <protection locked="0"/>
    </xf>
    <xf numFmtId="43" fontId="8" fillId="2" borderId="0" xfId="2" applyNumberFormat="1" applyFont="1" applyFill="1" applyProtection="1">
      <protection locked="0"/>
    </xf>
    <xf numFmtId="44" fontId="7" fillId="2" borderId="0" xfId="2" applyFont="1" applyFill="1" applyProtection="1">
      <protection locked="0"/>
    </xf>
    <xf numFmtId="4" fontId="4" fillId="0" borderId="0" xfId="3" applyNumberFormat="1" applyFont="1" applyProtection="1"/>
    <xf numFmtId="3" fontId="8" fillId="0" borderId="0" xfId="3" applyNumberFormat="1" applyFont="1" applyProtection="1"/>
    <xf numFmtId="4" fontId="5" fillId="0" borderId="0" xfId="3" applyNumberFormat="1" applyFont="1" applyProtection="1"/>
    <xf numFmtId="4" fontId="5" fillId="0" borderId="1" xfId="3" applyNumberFormat="1" applyFont="1" applyBorder="1" applyAlignment="1" applyProtection="1">
      <alignment horizontal="centerContinuous"/>
    </xf>
    <xf numFmtId="4" fontId="4" fillId="0" borderId="1" xfId="3" applyNumberFormat="1" applyFont="1" applyBorder="1" applyAlignment="1" applyProtection="1">
      <alignment horizontal="centerContinuous"/>
    </xf>
    <xf numFmtId="3" fontId="4" fillId="0" borderId="0" xfId="3" applyNumberFormat="1" applyFont="1" applyAlignment="1" applyProtection="1">
      <alignment horizontal="center" wrapText="1"/>
    </xf>
    <xf numFmtId="44" fontId="4" fillId="0" borderId="0" xfId="3" applyNumberFormat="1" applyFont="1" applyFill="1" applyProtection="1"/>
    <xf numFmtId="44" fontId="4" fillId="0" borderId="0" xfId="3" applyNumberFormat="1" applyFont="1" applyProtection="1"/>
    <xf numFmtId="8" fontId="4" fillId="0" borderId="0" xfId="3" applyNumberFormat="1" applyFont="1" applyProtection="1"/>
    <xf numFmtId="4" fontId="4" fillId="0" borderId="0" xfId="3" applyNumberFormat="1" applyFont="1" applyFill="1" applyAlignment="1" applyProtection="1">
      <alignment horizontal="right"/>
    </xf>
    <xf numFmtId="4" fontId="5" fillId="0" borderId="0" xfId="3" applyNumberFormat="1" applyFont="1" applyFill="1" applyAlignment="1" applyProtection="1">
      <alignment horizontal="right"/>
    </xf>
    <xf numFmtId="4" fontId="4" fillId="0" borderId="0" xfId="3" applyNumberFormat="1" applyFont="1" applyFill="1" applyProtection="1"/>
    <xf numFmtId="44" fontId="5" fillId="0" borderId="0" xfId="3" applyNumberFormat="1" applyFont="1" applyFill="1" applyProtection="1"/>
    <xf numFmtId="8" fontId="5" fillId="0" borderId="0" xfId="3" applyNumberFormat="1" applyFont="1" applyProtection="1"/>
    <xf numFmtId="43" fontId="4" fillId="0" borderId="0" xfId="1" applyFont="1" applyFill="1" applyProtection="1"/>
    <xf numFmtId="4" fontId="5" fillId="0" borderId="0" xfId="3" applyNumberFormat="1" applyFont="1" applyFill="1" applyProtection="1"/>
    <xf numFmtId="10" fontId="4" fillId="0" borderId="0" xfId="2" applyNumberFormat="1" applyFont="1" applyFill="1" applyProtection="1"/>
    <xf numFmtId="10" fontId="5" fillId="0" borderId="0" xfId="2" applyNumberFormat="1" applyFont="1" applyProtection="1"/>
    <xf numFmtId="4" fontId="5" fillId="0" borderId="6" xfId="3" applyNumberFormat="1" applyFont="1" applyBorder="1" applyProtection="1"/>
    <xf numFmtId="4" fontId="4" fillId="0" borderId="7" xfId="3" applyNumberFormat="1" applyFont="1" applyBorder="1" applyProtection="1"/>
    <xf numFmtId="8" fontId="5" fillId="0" borderId="8" xfId="3" applyNumberFormat="1" applyFont="1" applyBorder="1" applyProtection="1"/>
    <xf numFmtId="4" fontId="5" fillId="0" borderId="3" xfId="3" applyNumberFormat="1" applyFont="1" applyBorder="1" applyProtection="1"/>
    <xf numFmtId="4" fontId="4" fillId="0" borderId="4" xfId="3" applyNumberFormat="1" applyFont="1" applyBorder="1" applyProtection="1"/>
    <xf numFmtId="8" fontId="5" fillId="0" borderId="4" xfId="3" applyNumberFormat="1" applyFont="1" applyBorder="1" applyProtection="1"/>
    <xf numFmtId="8" fontId="5" fillId="0" borderId="5" xfId="3" applyNumberFormat="1" applyFont="1" applyBorder="1" applyProtection="1"/>
    <xf numFmtId="0" fontId="0" fillId="0" borderId="0" xfId="0" applyProtection="1"/>
    <xf numFmtId="0" fontId="1" fillId="0" borderId="0" xfId="0" applyFont="1" applyProtection="1"/>
    <xf numFmtId="8" fontId="7" fillId="2" borderId="0" xfId="2" applyNumberFormat="1" applyFont="1" applyFill="1" applyProtection="1">
      <protection locked="0"/>
    </xf>
    <xf numFmtId="3" fontId="8" fillId="2" borderId="0" xfId="3" applyNumberFormat="1" applyFont="1" applyFill="1" applyAlignment="1" applyProtection="1">
      <alignment horizontal="center" wrapText="1"/>
      <protection locked="0"/>
    </xf>
    <xf numFmtId="164" fontId="7" fillId="2" borderId="0" xfId="1" applyNumberFormat="1" applyFont="1" applyFill="1" applyProtection="1">
      <protection locked="0"/>
    </xf>
    <xf numFmtId="0" fontId="6" fillId="2" borderId="0" xfId="0" applyFont="1" applyFill="1" applyBorder="1" applyProtection="1">
      <protection locked="0"/>
    </xf>
    <xf numFmtId="4" fontId="18" fillId="0" borderId="9" xfId="0" applyNumberFormat="1" applyFont="1" applyBorder="1" applyProtection="1"/>
    <xf numFmtId="0" fontId="18" fillId="0" borderId="0" xfId="0" applyFont="1" applyProtection="1"/>
    <xf numFmtId="0" fontId="2" fillId="0" borderId="10" xfId="0" applyFont="1" applyBorder="1" applyAlignment="1" applyProtection="1">
      <alignment horizontal="center" vertical="center"/>
    </xf>
    <xf numFmtId="0" fontId="2" fillId="0" borderId="16" xfId="0" applyFont="1" applyBorder="1" applyAlignment="1" applyProtection="1">
      <alignment horizontal="center" vertical="center" wrapText="1"/>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3" xfId="0" applyFont="1" applyBorder="1" applyProtection="1"/>
    <xf numFmtId="0" fontId="0" fillId="0" borderId="2" xfId="0" applyBorder="1" applyAlignment="1" applyProtection="1">
      <alignment horizontal="left" indent="1"/>
    </xf>
    <xf numFmtId="0" fontId="0" fillId="0" borderId="2" xfId="0" applyBorder="1" applyAlignment="1" applyProtection="1">
      <alignment horizontal="left" indent="2"/>
    </xf>
    <xf numFmtId="0" fontId="0" fillId="0" borderId="2" xfId="0" applyBorder="1" applyProtection="1"/>
    <xf numFmtId="0" fontId="2" fillId="0" borderId="2" xfId="0" applyFont="1" applyBorder="1" applyAlignment="1" applyProtection="1">
      <alignment horizontal="left"/>
    </xf>
    <xf numFmtId="4" fontId="18" fillId="0" borderId="6" xfId="0" applyNumberFormat="1" applyFont="1" applyBorder="1" applyProtection="1"/>
    <xf numFmtId="0" fontId="21" fillId="0" borderId="6" xfId="0" applyFont="1" applyBorder="1" applyProtection="1"/>
    <xf numFmtId="0" fontId="2" fillId="0" borderId="10" xfId="0" applyFont="1" applyBorder="1" applyAlignment="1" applyProtection="1">
      <alignment horizontal="centerContinuous" vertical="center"/>
    </xf>
    <xf numFmtId="0" fontId="2" fillId="0" borderId="14" xfId="0" applyFont="1" applyBorder="1" applyAlignment="1" applyProtection="1">
      <alignment horizontal="centerContinuous" vertical="center"/>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0" fillId="0" borderId="0" xfId="0" applyBorder="1" applyProtection="1"/>
    <xf numFmtId="0" fontId="2" fillId="0" borderId="2" xfId="0" applyFont="1" applyBorder="1" applyAlignment="1" applyProtection="1">
      <alignment horizontal="left" indent="1"/>
    </xf>
    <xf numFmtId="0" fontId="2" fillId="0" borderId="3" xfId="0" applyFont="1" applyBorder="1" applyAlignment="1" applyProtection="1">
      <alignment horizontal="right" indent="1"/>
    </xf>
    <xf numFmtId="0" fontId="0" fillId="0" borderId="0" xfId="0" applyBorder="1" applyAlignment="1" applyProtection="1">
      <alignment horizontal="left" indent="1"/>
    </xf>
    <xf numFmtId="0" fontId="2" fillId="0" borderId="0" xfId="0" applyFont="1" applyBorder="1" applyAlignment="1" applyProtection="1">
      <alignment horizontal="left"/>
    </xf>
    <xf numFmtId="0" fontId="2" fillId="2" borderId="13" xfId="0" applyFont="1" applyFill="1" applyBorder="1" applyProtection="1">
      <protection locked="0"/>
    </xf>
    <xf numFmtId="0" fontId="2" fillId="2" borderId="2" xfId="0" applyFont="1" applyFill="1" applyBorder="1" applyAlignment="1" applyProtection="1">
      <alignment horizontal="left"/>
      <protection locked="0"/>
    </xf>
    <xf numFmtId="0" fontId="0" fillId="2" borderId="4" xfId="0" applyFill="1" applyBorder="1" applyAlignment="1" applyProtection="1">
      <alignment horizontal="left" indent="1"/>
      <protection locked="0"/>
    </xf>
    <xf numFmtId="0" fontId="0" fillId="2" borderId="3" xfId="0" applyFill="1" applyBorder="1" applyAlignment="1" applyProtection="1">
      <alignment horizontal="left" indent="1"/>
      <protection locked="0"/>
    </xf>
    <xf numFmtId="0" fontId="0" fillId="2" borderId="5" xfId="0" applyFill="1" applyBorder="1" applyProtection="1">
      <protection locked="0"/>
    </xf>
    <xf numFmtId="0" fontId="22" fillId="0" borderId="0" xfId="0" applyFont="1"/>
    <xf numFmtId="0" fontId="18" fillId="0" borderId="6" xfId="0" applyFont="1" applyBorder="1" applyAlignment="1" applyProtection="1">
      <alignment horizontal="center"/>
    </xf>
    <xf numFmtId="0" fontId="18" fillId="0" borderId="7" xfId="0" applyFont="1" applyBorder="1" applyAlignment="1" applyProtection="1">
      <alignment horizontal="center"/>
    </xf>
    <xf numFmtId="0" fontId="18" fillId="0" borderId="8" xfId="0" applyFont="1"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cellXfs>
  <cellStyles count="7">
    <cellStyle name="Comma" xfId="1" builtinId="3"/>
    <cellStyle name="Comma 2" xfId="3"/>
    <cellStyle name="Comma 2 19" xfId="4"/>
    <cellStyle name="Currency" xfId="2" builtinId="4"/>
    <cellStyle name="Normal" xfId="0" builtinId="0"/>
    <cellStyle name="Normal 2 9" xfId="5"/>
    <cellStyle name="Percent" xfId="6" builtinId="5"/>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illiman Theme 2016">
  <a:themeElements>
    <a:clrScheme name="Milliman Theme 2016">
      <a:dk1>
        <a:sysClr val="windowText" lastClr="000000"/>
      </a:dk1>
      <a:lt1>
        <a:sysClr val="window" lastClr="FFFFFF"/>
      </a:lt1>
      <a:dk2>
        <a:srgbClr val="0A4977"/>
      </a:dk2>
      <a:lt2>
        <a:srgbClr val="39414D"/>
      </a:lt2>
      <a:accent1>
        <a:srgbClr val="8EA780"/>
      </a:accent1>
      <a:accent2>
        <a:srgbClr val="C6C9CA"/>
      </a:accent2>
      <a:accent3>
        <a:srgbClr val="617D78"/>
      </a:accent3>
      <a:accent4>
        <a:srgbClr val="0081E3"/>
      </a:accent4>
      <a:accent5>
        <a:srgbClr val="FFA200"/>
      </a:accent5>
      <a:accent6>
        <a:srgbClr val="64A623"/>
      </a:accent6>
      <a:hlink>
        <a:srgbClr val="0A4977"/>
      </a:hlink>
      <a:folHlink>
        <a:srgbClr val="0A4977"/>
      </a:folHlink>
    </a:clrScheme>
    <a:fontScheme name="Brightligh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36"/>
  <sheetViews>
    <sheetView showGridLines="0" tabSelected="1" zoomScale="120" zoomScaleNormal="120" zoomScaleSheetLayoutView="70" workbookViewId="0"/>
  </sheetViews>
  <sheetFormatPr defaultRowHeight="12.75" x14ac:dyDescent="0.2"/>
  <cols>
    <col min="1" max="16384" width="9" style="16"/>
  </cols>
  <sheetData>
    <row r="1" spans="1:1" x14ac:dyDescent="0.2">
      <c r="A1" s="15" t="s">
        <v>16</v>
      </c>
    </row>
    <row r="2" spans="1:1" x14ac:dyDescent="0.2">
      <c r="A2" s="16" t="s">
        <v>31</v>
      </c>
    </row>
    <row r="3" spans="1:1" x14ac:dyDescent="0.2">
      <c r="A3" s="16" t="s">
        <v>226</v>
      </c>
    </row>
    <row r="4" spans="1:1" x14ac:dyDescent="0.2">
      <c r="A4" s="16" t="s">
        <v>20</v>
      </c>
    </row>
    <row r="5" spans="1:1" x14ac:dyDescent="0.2">
      <c r="A5" s="16" t="s">
        <v>21</v>
      </c>
    </row>
    <row r="7" spans="1:1" x14ac:dyDescent="0.2">
      <c r="A7" s="16" t="s">
        <v>22</v>
      </c>
    </row>
    <row r="8" spans="1:1" x14ac:dyDescent="0.2">
      <c r="A8" s="16" t="s">
        <v>23</v>
      </c>
    </row>
    <row r="9" spans="1:1" x14ac:dyDescent="0.2">
      <c r="A9" s="16" t="s">
        <v>24</v>
      </c>
    </row>
    <row r="11" spans="1:1" x14ac:dyDescent="0.2">
      <c r="A11" s="17" t="s">
        <v>202</v>
      </c>
    </row>
    <row r="12" spans="1:1" x14ac:dyDescent="0.2">
      <c r="A12" s="17" t="s">
        <v>25</v>
      </c>
    </row>
    <row r="14" spans="1:1" x14ac:dyDescent="0.2">
      <c r="A14" s="15" t="s">
        <v>17</v>
      </c>
    </row>
    <row r="15" spans="1:1" x14ac:dyDescent="0.2">
      <c r="A15" s="16" t="s">
        <v>18</v>
      </c>
    </row>
    <row r="16" spans="1:1" x14ac:dyDescent="0.2">
      <c r="A16" s="16" t="s">
        <v>26</v>
      </c>
    </row>
    <row r="17" spans="1:1" x14ac:dyDescent="0.2">
      <c r="A17" s="16" t="s">
        <v>19</v>
      </c>
    </row>
    <row r="26" spans="1:1" x14ac:dyDescent="0.2">
      <c r="A26" s="18"/>
    </row>
    <row r="27" spans="1:1" x14ac:dyDescent="0.2">
      <c r="A27" s="19"/>
    </row>
    <row r="28" spans="1:1" x14ac:dyDescent="0.2">
      <c r="A28" s="19"/>
    </row>
    <row r="29" spans="1:1" x14ac:dyDescent="0.2">
      <c r="A29" s="19"/>
    </row>
    <row r="30" spans="1:1" x14ac:dyDescent="0.2">
      <c r="A30" s="19"/>
    </row>
    <row r="36" spans="1:1" x14ac:dyDescent="0.2">
      <c r="A36" s="20"/>
    </row>
  </sheetData>
  <sheetProtection algorithmName="SHA-512" hashValue="4cc9kf8GLH5iV7zELVtHZc7QXLdmVrECekaLaaxQZgpsS2Y9pfx96QrV/CcbiLInAzoye8nMdnOC9IhswUTNjg==" saltValue="AtcKFP0rZXMR5HV+NPT5GQ==" spinCount="100000" sheet="1" objects="1" scenarios="1"/>
  <pageMargins left="0.5" right="0.5" top="0.5" bottom="0.5" header="0.3" footer="0.25"/>
  <pageSetup scale="81" orientation="landscape" r:id="rId1"/>
  <headerFooter scaleWithDoc="0">
    <oddHeader>&amp;L&amp;"Arial,Regular"&amp;12&amp;C&amp;"Arial,Regular"&amp;12&amp;R&amp;"Arial,Bold"&amp;16</oddHeader>
    <oddFooter>&amp;C&amp;"Arial,Bold"&amp;7Health Care Authority&amp;L&amp;"Times New Roman,Regular"&amp;5v1.8 &amp;F &amp;A
&amp;D &amp;T&amp;R&amp;"Times New Roman,Regular"&amp;6Page &amp;P of &amp;"of ,Regular"&amp;N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51"/>
  <sheetViews>
    <sheetView showGridLines="0" zoomScaleNormal="100" workbookViewId="0"/>
  </sheetViews>
  <sheetFormatPr defaultRowHeight="14.25" x14ac:dyDescent="0.2"/>
  <cols>
    <col min="1" max="1" width="6.125" style="120" customWidth="1"/>
    <col min="2" max="2" width="39.75" style="120" customWidth="1"/>
    <col min="3" max="3" width="21.5" style="120" customWidth="1"/>
    <col min="4" max="4" width="22.5" style="120" customWidth="1"/>
    <col min="5" max="5" width="26.375" style="120" bestFit="1" customWidth="1"/>
    <col min="6" max="6" width="17.375" style="120" bestFit="1" customWidth="1"/>
    <col min="7" max="7" width="19.125" style="120" customWidth="1"/>
    <col min="8" max="8" width="22.875" style="120" customWidth="1"/>
    <col min="9" max="9" width="24.125" style="120" bestFit="1" customWidth="1"/>
    <col min="10" max="16384" width="9" style="120"/>
  </cols>
  <sheetData>
    <row r="1" spans="1:9" s="86" customFormat="1" ht="15" x14ac:dyDescent="0.25">
      <c r="A1" s="82" t="s">
        <v>11</v>
      </c>
      <c r="B1" s="82"/>
      <c r="C1" s="95"/>
      <c r="D1" s="95"/>
      <c r="E1" s="95"/>
    </row>
    <row r="2" spans="1:9" s="86" customFormat="1" ht="15" x14ac:dyDescent="0.25">
      <c r="A2" s="82" t="str">
        <f>"RFP 3872 Exhibit K - Cost &amp; Plan Design - "&amp;Carrier</f>
        <v>RFP 3872 Exhibit K - Cost &amp; Plan Design - Carrier Name</v>
      </c>
      <c r="B2" s="82"/>
      <c r="C2" s="95"/>
      <c r="D2" s="95"/>
      <c r="E2" s="95"/>
    </row>
    <row r="3" spans="1:9" s="86" customFormat="1" ht="15" x14ac:dyDescent="0.25">
      <c r="A3" s="82" t="s">
        <v>225</v>
      </c>
      <c r="B3" s="82"/>
      <c r="C3" s="95"/>
      <c r="D3" s="95"/>
      <c r="E3" s="95"/>
    </row>
    <row r="4" spans="1:9" s="86" customFormat="1" ht="15" x14ac:dyDescent="0.25">
      <c r="A4" s="97" t="s">
        <v>200</v>
      </c>
      <c r="B4" s="97"/>
      <c r="C4" s="95"/>
      <c r="D4" s="95"/>
      <c r="E4" s="95"/>
    </row>
    <row r="6" spans="1:9" ht="15" thickBot="1" x14ac:dyDescent="0.25">
      <c r="A6" s="126" t="str">
        <f>'General Inputs'!C14</f>
        <v>Pharmacy Plan Name 1</v>
      </c>
      <c r="B6" s="137"/>
      <c r="C6" s="138"/>
      <c r="D6" s="138"/>
      <c r="E6" s="138"/>
      <c r="F6" s="159"/>
      <c r="G6" s="160"/>
      <c r="H6" s="161"/>
    </row>
    <row r="7" spans="1:9" ht="30.75" thickBot="1" x14ac:dyDescent="0.25">
      <c r="A7" s="139" t="s">
        <v>167</v>
      </c>
      <c r="B7" s="140"/>
      <c r="C7" s="141" t="s">
        <v>140</v>
      </c>
      <c r="D7" s="142" t="s">
        <v>168</v>
      </c>
      <c r="E7" s="142" t="s">
        <v>169</v>
      </c>
      <c r="F7" s="143" t="s">
        <v>170</v>
      </c>
      <c r="G7" s="144" t="s">
        <v>171</v>
      </c>
      <c r="H7" s="144" t="s">
        <v>172</v>
      </c>
      <c r="I7" s="144" t="s">
        <v>173</v>
      </c>
    </row>
    <row r="8" spans="1:9" ht="15" x14ac:dyDescent="0.25">
      <c r="A8" s="132" t="s">
        <v>174</v>
      </c>
      <c r="B8" s="150"/>
      <c r="C8" s="75"/>
      <c r="D8" s="75"/>
      <c r="E8" s="75"/>
      <c r="F8" s="75"/>
      <c r="G8" s="75"/>
      <c r="H8" s="75"/>
      <c r="I8" s="75"/>
    </row>
    <row r="9" spans="1:9" ht="15" x14ac:dyDescent="0.25">
      <c r="A9" s="136" t="s">
        <v>175</v>
      </c>
      <c r="B9" s="151"/>
      <c r="C9" s="75"/>
      <c r="D9" s="75"/>
      <c r="E9" s="75"/>
      <c r="F9" s="75"/>
      <c r="G9" s="75"/>
      <c r="H9" s="75"/>
      <c r="I9" s="75"/>
    </row>
    <row r="10" spans="1:9" ht="15" x14ac:dyDescent="0.25">
      <c r="A10" s="136" t="s">
        <v>176</v>
      </c>
      <c r="B10" s="151"/>
      <c r="C10" s="75"/>
      <c r="D10" s="75"/>
      <c r="E10" s="75"/>
      <c r="F10" s="75"/>
      <c r="G10" s="75"/>
      <c r="H10" s="75"/>
      <c r="I10" s="75"/>
    </row>
    <row r="11" spans="1:9" ht="15" x14ac:dyDescent="0.25">
      <c r="A11" s="132" t="s">
        <v>177</v>
      </c>
      <c r="B11" s="150"/>
      <c r="C11" s="75"/>
      <c r="D11" s="75"/>
      <c r="E11" s="75"/>
      <c r="F11" s="75"/>
      <c r="G11" s="75"/>
      <c r="H11" s="75"/>
      <c r="I11" s="75"/>
    </row>
    <row r="12" spans="1:9" s="145" customFormat="1" ht="15" x14ac:dyDescent="0.25">
      <c r="A12" s="136" t="s">
        <v>178</v>
      </c>
      <c r="B12" s="151"/>
      <c r="C12" s="75"/>
      <c r="D12" s="75"/>
      <c r="E12" s="75"/>
      <c r="F12" s="75"/>
      <c r="G12" s="75"/>
      <c r="H12" s="75"/>
      <c r="I12" s="75"/>
    </row>
    <row r="13" spans="1:9" s="145" customFormat="1" ht="15" x14ac:dyDescent="0.25">
      <c r="A13" s="136" t="s">
        <v>179</v>
      </c>
      <c r="B13" s="151"/>
      <c r="C13" s="75"/>
      <c r="D13" s="75"/>
      <c r="E13" s="75"/>
      <c r="F13" s="75"/>
      <c r="G13" s="75"/>
      <c r="H13" s="75"/>
      <c r="I13" s="75"/>
    </row>
    <row r="14" spans="1:9" s="145" customFormat="1" ht="15" x14ac:dyDescent="0.25">
      <c r="A14" s="146"/>
      <c r="B14" s="147" t="s">
        <v>201</v>
      </c>
      <c r="C14" s="153"/>
      <c r="D14" s="152"/>
      <c r="E14" s="152"/>
      <c r="F14" s="154"/>
    </row>
    <row r="15" spans="1:9" s="145" customFormat="1" x14ac:dyDescent="0.2">
      <c r="A15" s="148"/>
      <c r="B15" s="148"/>
      <c r="C15" s="148"/>
      <c r="D15" s="148"/>
      <c r="E15" s="148"/>
    </row>
    <row r="16" spans="1:9" ht="15" thickBot="1" x14ac:dyDescent="0.25">
      <c r="A16" s="126" t="str">
        <f>'General Inputs'!C15</f>
        <v>Pharmacy Plan Name 2</v>
      </c>
      <c r="B16" s="137"/>
      <c r="C16" s="138"/>
      <c r="D16" s="138"/>
      <c r="E16" s="138"/>
      <c r="F16" s="159"/>
      <c r="G16" s="160"/>
      <c r="H16" s="161"/>
    </row>
    <row r="17" spans="1:9" ht="30.75" thickBot="1" x14ac:dyDescent="0.25">
      <c r="A17" s="139" t="s">
        <v>167</v>
      </c>
      <c r="B17" s="140"/>
      <c r="C17" s="141" t="s">
        <v>140</v>
      </c>
      <c r="D17" s="142" t="s">
        <v>168</v>
      </c>
      <c r="E17" s="142" t="s">
        <v>169</v>
      </c>
      <c r="F17" s="143" t="s">
        <v>170</v>
      </c>
      <c r="G17" s="144" t="s">
        <v>171</v>
      </c>
      <c r="H17" s="144" t="s">
        <v>172</v>
      </c>
      <c r="I17" s="144" t="s">
        <v>173</v>
      </c>
    </row>
    <row r="18" spans="1:9" ht="15" x14ac:dyDescent="0.25">
      <c r="A18" s="132" t="s">
        <v>174</v>
      </c>
      <c r="B18" s="150"/>
      <c r="C18" s="75"/>
      <c r="D18" s="75"/>
      <c r="E18" s="75"/>
      <c r="F18" s="75"/>
      <c r="G18" s="75"/>
      <c r="H18" s="75"/>
      <c r="I18" s="75"/>
    </row>
    <row r="19" spans="1:9" ht="15" x14ac:dyDescent="0.25">
      <c r="A19" s="136" t="s">
        <v>175</v>
      </c>
      <c r="B19" s="151"/>
      <c r="C19" s="75"/>
      <c r="D19" s="75"/>
      <c r="E19" s="75"/>
      <c r="F19" s="75"/>
      <c r="G19" s="75"/>
      <c r="H19" s="75"/>
      <c r="I19" s="75"/>
    </row>
    <row r="20" spans="1:9" ht="15" x14ac:dyDescent="0.25">
      <c r="A20" s="136" t="s">
        <v>176</v>
      </c>
      <c r="B20" s="151"/>
      <c r="C20" s="75"/>
      <c r="D20" s="75"/>
      <c r="E20" s="75"/>
      <c r="F20" s="75"/>
      <c r="G20" s="75"/>
      <c r="H20" s="75"/>
      <c r="I20" s="75"/>
    </row>
    <row r="21" spans="1:9" ht="15" x14ac:dyDescent="0.25">
      <c r="A21" s="132" t="s">
        <v>177</v>
      </c>
      <c r="B21" s="150"/>
      <c r="C21" s="75"/>
      <c r="D21" s="75"/>
      <c r="E21" s="75"/>
      <c r="F21" s="75"/>
      <c r="G21" s="75"/>
      <c r="H21" s="75"/>
      <c r="I21" s="75"/>
    </row>
    <row r="22" spans="1:9" s="145" customFormat="1" ht="15" x14ac:dyDescent="0.25">
      <c r="A22" s="136" t="s">
        <v>178</v>
      </c>
      <c r="B22" s="151"/>
      <c r="C22" s="75"/>
      <c r="D22" s="75"/>
      <c r="E22" s="75"/>
      <c r="F22" s="75"/>
      <c r="G22" s="75"/>
      <c r="H22" s="75"/>
      <c r="I22" s="75"/>
    </row>
    <row r="23" spans="1:9" s="145" customFormat="1" ht="15" x14ac:dyDescent="0.25">
      <c r="A23" s="136" t="s">
        <v>179</v>
      </c>
      <c r="B23" s="151"/>
      <c r="C23" s="75"/>
      <c r="D23" s="75"/>
      <c r="E23" s="75"/>
      <c r="F23" s="75"/>
      <c r="G23" s="75"/>
      <c r="H23" s="75"/>
      <c r="I23" s="75"/>
    </row>
    <row r="24" spans="1:9" s="145" customFormat="1" ht="15" x14ac:dyDescent="0.25">
      <c r="A24" s="146"/>
      <c r="B24" s="147" t="s">
        <v>201</v>
      </c>
      <c r="C24" s="153"/>
      <c r="D24" s="152"/>
      <c r="E24" s="152"/>
      <c r="F24" s="154"/>
    </row>
    <row r="25" spans="1:9" s="145" customFormat="1" x14ac:dyDescent="0.2">
      <c r="A25" s="148"/>
      <c r="B25" s="148"/>
      <c r="C25" s="148"/>
      <c r="D25" s="148"/>
      <c r="E25" s="148"/>
    </row>
    <row r="26" spans="1:9" ht="15" thickBot="1" x14ac:dyDescent="0.25">
      <c r="A26" s="126" t="str">
        <f>'General Inputs'!C16</f>
        <v>Pharmacy Plan Name 3</v>
      </c>
      <c r="B26" s="137"/>
      <c r="C26" s="138"/>
      <c r="D26" s="138"/>
      <c r="E26" s="138"/>
      <c r="F26" s="159"/>
      <c r="G26" s="160"/>
      <c r="H26" s="161"/>
    </row>
    <row r="27" spans="1:9" ht="30.75" thickBot="1" x14ac:dyDescent="0.25">
      <c r="A27" s="139" t="s">
        <v>167</v>
      </c>
      <c r="B27" s="140"/>
      <c r="C27" s="141" t="s">
        <v>140</v>
      </c>
      <c r="D27" s="142" t="s">
        <v>168</v>
      </c>
      <c r="E27" s="142" t="s">
        <v>169</v>
      </c>
      <c r="F27" s="143" t="s">
        <v>170</v>
      </c>
      <c r="G27" s="144" t="s">
        <v>171</v>
      </c>
      <c r="H27" s="144" t="s">
        <v>172</v>
      </c>
      <c r="I27" s="144" t="s">
        <v>173</v>
      </c>
    </row>
    <row r="28" spans="1:9" ht="15" x14ac:dyDescent="0.25">
      <c r="A28" s="132" t="s">
        <v>174</v>
      </c>
      <c r="B28" s="150"/>
      <c r="C28" s="75"/>
      <c r="D28" s="75"/>
      <c r="E28" s="75"/>
      <c r="F28" s="75"/>
      <c r="G28" s="75"/>
      <c r="H28" s="75"/>
      <c r="I28" s="75"/>
    </row>
    <row r="29" spans="1:9" ht="15" x14ac:dyDescent="0.25">
      <c r="A29" s="136" t="s">
        <v>175</v>
      </c>
      <c r="B29" s="151"/>
      <c r="C29" s="75"/>
      <c r="D29" s="75"/>
      <c r="E29" s="75"/>
      <c r="F29" s="75"/>
      <c r="G29" s="75"/>
      <c r="H29" s="75"/>
      <c r="I29" s="75"/>
    </row>
    <row r="30" spans="1:9" ht="15" x14ac:dyDescent="0.25">
      <c r="A30" s="136" t="s">
        <v>176</v>
      </c>
      <c r="B30" s="151"/>
      <c r="C30" s="75"/>
      <c r="D30" s="75"/>
      <c r="E30" s="75"/>
      <c r="F30" s="75"/>
      <c r="G30" s="75"/>
      <c r="H30" s="75"/>
      <c r="I30" s="75"/>
    </row>
    <row r="31" spans="1:9" ht="15" x14ac:dyDescent="0.25">
      <c r="A31" s="132" t="s">
        <v>177</v>
      </c>
      <c r="B31" s="150"/>
      <c r="C31" s="75"/>
      <c r="D31" s="75"/>
      <c r="E31" s="75"/>
      <c r="F31" s="75"/>
      <c r="G31" s="75"/>
      <c r="H31" s="75"/>
      <c r="I31" s="75"/>
    </row>
    <row r="32" spans="1:9" s="145" customFormat="1" ht="15" x14ac:dyDescent="0.25">
      <c r="A32" s="136" t="s">
        <v>178</v>
      </c>
      <c r="B32" s="151"/>
      <c r="C32" s="75"/>
      <c r="D32" s="75"/>
      <c r="E32" s="75"/>
      <c r="F32" s="75"/>
      <c r="G32" s="75"/>
      <c r="H32" s="75"/>
      <c r="I32" s="75"/>
    </row>
    <row r="33" spans="1:9" s="145" customFormat="1" ht="15" x14ac:dyDescent="0.25">
      <c r="A33" s="136" t="s">
        <v>179</v>
      </c>
      <c r="B33" s="151"/>
      <c r="C33" s="75"/>
      <c r="D33" s="75"/>
      <c r="E33" s="75"/>
      <c r="F33" s="75"/>
      <c r="G33" s="75"/>
      <c r="H33" s="75"/>
      <c r="I33" s="75"/>
    </row>
    <row r="34" spans="1:9" s="145" customFormat="1" ht="15" x14ac:dyDescent="0.25">
      <c r="A34" s="146"/>
      <c r="B34" s="147" t="s">
        <v>201</v>
      </c>
      <c r="C34" s="153"/>
      <c r="D34" s="152"/>
      <c r="E34" s="152"/>
      <c r="F34" s="154"/>
    </row>
    <row r="35" spans="1:9" s="145" customFormat="1" x14ac:dyDescent="0.2">
      <c r="A35" s="148"/>
      <c r="B35" s="148"/>
      <c r="C35" s="148"/>
      <c r="D35" s="148"/>
      <c r="E35" s="148"/>
    </row>
    <row r="36" spans="1:9" s="145" customFormat="1" x14ac:dyDescent="0.2">
      <c r="A36" s="148"/>
      <c r="B36" s="148"/>
      <c r="C36" s="148"/>
      <c r="D36" s="148"/>
      <c r="E36" s="148"/>
    </row>
    <row r="37" spans="1:9" s="145" customFormat="1" x14ac:dyDescent="0.2">
      <c r="A37" s="148"/>
      <c r="B37" s="148"/>
      <c r="C37" s="148"/>
      <c r="D37" s="148"/>
      <c r="E37" s="148"/>
    </row>
    <row r="38" spans="1:9" s="145" customFormat="1" ht="4.5" customHeight="1" x14ac:dyDescent="0.2">
      <c r="A38" s="148"/>
      <c r="B38" s="148"/>
      <c r="C38" s="148"/>
      <c r="D38" s="148"/>
      <c r="E38" s="148"/>
    </row>
    <row r="39" spans="1:9" s="145" customFormat="1" ht="15" x14ac:dyDescent="0.25">
      <c r="A39" s="149"/>
      <c r="B39" s="149"/>
      <c r="C39" s="149"/>
      <c r="D39" s="149"/>
      <c r="E39" s="149"/>
    </row>
    <row r="40" spans="1:9" s="145" customFormat="1" x14ac:dyDescent="0.2">
      <c r="A40" s="148"/>
      <c r="B40" s="148"/>
      <c r="C40" s="148"/>
      <c r="D40" s="148"/>
      <c r="E40" s="148"/>
    </row>
    <row r="41" spans="1:9" s="145" customFormat="1" x14ac:dyDescent="0.2">
      <c r="A41" s="148"/>
      <c r="B41" s="148"/>
      <c r="C41" s="148"/>
      <c r="D41" s="148"/>
      <c r="E41" s="148"/>
    </row>
    <row r="42" spans="1:9" s="145" customFormat="1" x14ac:dyDescent="0.2">
      <c r="A42" s="148"/>
      <c r="B42" s="148"/>
      <c r="C42" s="148"/>
      <c r="D42" s="148"/>
      <c r="E42" s="148"/>
    </row>
    <row r="43" spans="1:9" s="145" customFormat="1" x14ac:dyDescent="0.2">
      <c r="A43" s="148"/>
      <c r="B43" s="148"/>
      <c r="C43" s="148"/>
      <c r="D43" s="148"/>
      <c r="E43" s="148"/>
    </row>
    <row r="44" spans="1:9" s="145" customFormat="1" x14ac:dyDescent="0.2">
      <c r="A44" s="148"/>
      <c r="B44" s="148"/>
      <c r="C44" s="148"/>
      <c r="D44" s="148"/>
      <c r="E44" s="148"/>
    </row>
    <row r="45" spans="1:9" s="145" customFormat="1" x14ac:dyDescent="0.2">
      <c r="A45" s="148"/>
      <c r="B45" s="148"/>
      <c r="C45" s="148"/>
      <c r="D45" s="148"/>
      <c r="E45" s="148"/>
    </row>
    <row r="46" spans="1:9" s="145" customFormat="1" x14ac:dyDescent="0.2">
      <c r="A46" s="148"/>
      <c r="B46" s="148"/>
      <c r="C46" s="148"/>
      <c r="D46" s="148"/>
      <c r="E46" s="148"/>
    </row>
    <row r="47" spans="1:9" s="145" customFormat="1" x14ac:dyDescent="0.2">
      <c r="A47" s="148"/>
      <c r="B47" s="148"/>
      <c r="C47" s="148"/>
      <c r="D47" s="148"/>
      <c r="E47" s="148"/>
    </row>
    <row r="48" spans="1:9" s="145" customFormat="1" x14ac:dyDescent="0.2">
      <c r="A48" s="148"/>
      <c r="B48" s="148"/>
      <c r="C48" s="148"/>
      <c r="D48" s="148"/>
      <c r="E48" s="148"/>
    </row>
    <row r="49" spans="1:5" s="145" customFormat="1" x14ac:dyDescent="0.2">
      <c r="A49" s="148"/>
      <c r="B49" s="148"/>
      <c r="C49" s="148"/>
      <c r="D49" s="148"/>
      <c r="E49" s="148"/>
    </row>
    <row r="50" spans="1:5" s="145" customFormat="1" x14ac:dyDescent="0.2">
      <c r="A50" s="148"/>
      <c r="B50" s="148"/>
      <c r="C50" s="148"/>
      <c r="D50" s="148"/>
      <c r="E50" s="148"/>
    </row>
    <row r="51" spans="1:5" s="145" customFormat="1" x14ac:dyDescent="0.2">
      <c r="A51" s="148"/>
      <c r="B51" s="148"/>
      <c r="C51" s="148"/>
      <c r="D51" s="148"/>
      <c r="E51" s="148"/>
    </row>
  </sheetData>
  <sheetProtection algorithmName="SHA-512" hashValue="XDvIg5C8BzKwO5TRMpFWoqjk4sTTh6bTloEtLWjYnPOJ4ZkPz1HjvKZMEgBFqswCA1d9nNwbsWfkI0hZ5BqlXg==" saltValue="PquIxCapRqYlutjgcni4lw==" spinCount="100000" sheet="1" objects="1" scenarios="1"/>
  <mergeCells count="3">
    <mergeCell ref="F6:H6"/>
    <mergeCell ref="F16:H16"/>
    <mergeCell ref="F26:H26"/>
  </mergeCells>
  <pageMargins left="0.5" right="0.5" top="0.5" bottom="0.5" header="0.3" footer="0.25"/>
  <pageSetup scale="47" fitToHeight="0" orientation="landscape" r:id="rId1"/>
  <headerFooter scaleWithDoc="0">
    <oddFooter>&amp;C&amp;"Arial,Bold"&amp;7Health Care Authority&amp;L&amp;"Times New Roman,Regular"&amp;5v1.8 &amp;F &amp;A
&amp;D &amp;T&amp;R&amp;"Times New Roman,Regular"&amp;6Page &amp;P of &amp;"of ,Regular"&amp;N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36"/>
  <sheetViews>
    <sheetView showGridLines="0" zoomScale="110" zoomScaleNormal="110" zoomScaleSheetLayoutView="70" workbookViewId="0"/>
  </sheetViews>
  <sheetFormatPr defaultRowHeight="14.25" x14ac:dyDescent="0.2"/>
  <cols>
    <col min="1" max="2" width="28.875" style="83" customWidth="1"/>
    <col min="3" max="3" width="25.25" style="83" customWidth="1"/>
    <col min="4" max="4" width="28.875" style="83" bestFit="1" customWidth="1"/>
    <col min="5" max="16384" width="9" style="83"/>
  </cols>
  <sheetData>
    <row r="1" spans="1:5" ht="15" x14ac:dyDescent="0.25">
      <c r="A1" s="82" t="s">
        <v>11</v>
      </c>
      <c r="B1" s="82"/>
    </row>
    <row r="2" spans="1:5" ht="15" x14ac:dyDescent="0.25">
      <c r="A2" s="82" t="str">
        <f>"RFP 3872 Exhibit K - Cost &amp; Plan Design - "&amp;Carrier</f>
        <v>RFP 3872 Exhibit K - Cost &amp; Plan Design - Carrier Name</v>
      </c>
      <c r="B2" s="82"/>
    </row>
    <row r="3" spans="1:5" ht="15" x14ac:dyDescent="0.25">
      <c r="A3" s="82" t="s">
        <v>114</v>
      </c>
      <c r="B3" s="82"/>
    </row>
    <row r="4" spans="1:5" x14ac:dyDescent="0.2">
      <c r="A4" s="84"/>
      <c r="B4" s="84"/>
    </row>
    <row r="6" spans="1:5" ht="15" x14ac:dyDescent="0.25">
      <c r="A6" s="82" t="s">
        <v>10</v>
      </c>
      <c r="B6" s="12" t="s">
        <v>9</v>
      </c>
    </row>
    <row r="8" spans="1:5" ht="15" x14ac:dyDescent="0.25">
      <c r="A8" s="85" t="s">
        <v>1</v>
      </c>
      <c r="B8" s="85" t="s">
        <v>111</v>
      </c>
      <c r="C8" s="85" t="s">
        <v>8</v>
      </c>
      <c r="E8" s="86"/>
    </row>
    <row r="9" spans="1:5" x14ac:dyDescent="0.2">
      <c r="A9" s="87">
        <v>1</v>
      </c>
      <c r="B9" s="91" t="s">
        <v>113</v>
      </c>
      <c r="C9" s="91" t="s">
        <v>69</v>
      </c>
    </row>
    <row r="10" spans="1:5" x14ac:dyDescent="0.2">
      <c r="A10" s="87">
        <v>2</v>
      </c>
      <c r="B10" s="91" t="s">
        <v>66</v>
      </c>
      <c r="C10" s="12" t="s">
        <v>112</v>
      </c>
    </row>
    <row r="11" spans="1:5" x14ac:dyDescent="0.2">
      <c r="A11" s="87">
        <v>3</v>
      </c>
      <c r="B11" s="91" t="s">
        <v>67</v>
      </c>
      <c r="C11" s="12" t="s">
        <v>81</v>
      </c>
    </row>
    <row r="12" spans="1:5" x14ac:dyDescent="0.2">
      <c r="A12" s="87">
        <v>4</v>
      </c>
      <c r="B12" s="91" t="s">
        <v>68</v>
      </c>
      <c r="C12" s="12" t="s">
        <v>82</v>
      </c>
    </row>
    <row r="13" spans="1:5" x14ac:dyDescent="0.2">
      <c r="A13" s="87">
        <v>5</v>
      </c>
      <c r="B13" s="91" t="s">
        <v>216</v>
      </c>
      <c r="C13" s="91" t="s">
        <v>70</v>
      </c>
    </row>
    <row r="14" spans="1:5" x14ac:dyDescent="0.2">
      <c r="A14" s="87">
        <v>6</v>
      </c>
      <c r="B14" s="91" t="s">
        <v>71</v>
      </c>
      <c r="C14" s="12" t="s">
        <v>83</v>
      </c>
    </row>
    <row r="15" spans="1:5" x14ac:dyDescent="0.2">
      <c r="A15" s="87">
        <v>7</v>
      </c>
      <c r="B15" s="91" t="s">
        <v>72</v>
      </c>
      <c r="C15" s="12" t="s">
        <v>84</v>
      </c>
    </row>
    <row r="16" spans="1:5" x14ac:dyDescent="0.2">
      <c r="A16" s="87">
        <v>8</v>
      </c>
      <c r="B16" s="91" t="s">
        <v>73</v>
      </c>
      <c r="C16" s="12" t="s">
        <v>85</v>
      </c>
    </row>
    <row r="17" spans="1:4" x14ac:dyDescent="0.2">
      <c r="A17" s="88"/>
      <c r="B17" s="88"/>
      <c r="C17" s="26"/>
    </row>
    <row r="18" spans="1:4" ht="15" x14ac:dyDescent="0.25">
      <c r="A18" s="82" t="s">
        <v>121</v>
      </c>
    </row>
    <row r="19" spans="1:4" ht="15" x14ac:dyDescent="0.25">
      <c r="A19" s="85" t="s">
        <v>122</v>
      </c>
      <c r="B19" s="85" t="str">
        <f>C10</f>
        <v>Medical Plan Name 1</v>
      </c>
      <c r="C19" s="85" t="str">
        <f>C11</f>
        <v>Medical Plan Name 2</v>
      </c>
      <c r="D19" s="85" t="str">
        <f>C12</f>
        <v>Medical Plan Name 3</v>
      </c>
    </row>
    <row r="20" spans="1:4" x14ac:dyDescent="0.2">
      <c r="A20" s="89" t="s">
        <v>123</v>
      </c>
      <c r="B20" s="12" t="s">
        <v>217</v>
      </c>
      <c r="C20" s="12" t="s">
        <v>125</v>
      </c>
      <c r="D20" s="12" t="s">
        <v>125</v>
      </c>
    </row>
    <row r="21" spans="1:4" x14ac:dyDescent="0.2">
      <c r="A21" s="90" t="s">
        <v>124</v>
      </c>
      <c r="B21" s="12" t="s">
        <v>217</v>
      </c>
      <c r="C21" s="12" t="s">
        <v>125</v>
      </c>
      <c r="D21" s="12" t="s">
        <v>125</v>
      </c>
    </row>
    <row r="22" spans="1:4" x14ac:dyDescent="0.2">
      <c r="A22" s="90" t="s">
        <v>126</v>
      </c>
      <c r="B22" s="12" t="s">
        <v>217</v>
      </c>
      <c r="C22" s="12" t="s">
        <v>125</v>
      </c>
      <c r="D22" s="12" t="s">
        <v>125</v>
      </c>
    </row>
    <row r="23" spans="1:4" x14ac:dyDescent="0.2">
      <c r="A23" s="90" t="s">
        <v>130</v>
      </c>
      <c r="B23" s="12" t="s">
        <v>217</v>
      </c>
      <c r="C23" s="12" t="s">
        <v>125</v>
      </c>
      <c r="D23" s="12" t="s">
        <v>125</v>
      </c>
    </row>
    <row r="24" spans="1:4" x14ac:dyDescent="0.2">
      <c r="A24" s="90" t="s">
        <v>128</v>
      </c>
      <c r="B24" s="12" t="s">
        <v>217</v>
      </c>
      <c r="C24" s="12" t="s">
        <v>125</v>
      </c>
      <c r="D24" s="12" t="s">
        <v>125</v>
      </c>
    </row>
    <row r="25" spans="1:4" x14ac:dyDescent="0.2">
      <c r="A25" s="90" t="s">
        <v>129</v>
      </c>
      <c r="B25" s="12" t="s">
        <v>217</v>
      </c>
      <c r="C25" s="12" t="s">
        <v>125</v>
      </c>
      <c r="D25" s="12" t="s">
        <v>125</v>
      </c>
    </row>
    <row r="26" spans="1:4" x14ac:dyDescent="0.2">
      <c r="A26" s="90" t="s">
        <v>131</v>
      </c>
      <c r="B26" s="12" t="s">
        <v>217</v>
      </c>
      <c r="C26" s="12" t="s">
        <v>125</v>
      </c>
      <c r="D26" s="12" t="s">
        <v>125</v>
      </c>
    </row>
    <row r="28" spans="1:4" ht="15" x14ac:dyDescent="0.25">
      <c r="A28" s="85" t="s">
        <v>122</v>
      </c>
      <c r="B28" s="85" t="str">
        <f>C14</f>
        <v>Pharmacy Plan Name 1</v>
      </c>
      <c r="C28" s="85" t="str">
        <f>C15</f>
        <v>Pharmacy Plan Name 2</v>
      </c>
      <c r="D28" s="85" t="str">
        <f>C16</f>
        <v>Pharmacy Plan Name 3</v>
      </c>
    </row>
    <row r="29" spans="1:4" x14ac:dyDescent="0.2">
      <c r="A29" s="89" t="s">
        <v>132</v>
      </c>
      <c r="B29" s="12" t="s">
        <v>217</v>
      </c>
      <c r="C29" s="12" t="s">
        <v>125</v>
      </c>
      <c r="D29" s="12" t="s">
        <v>125</v>
      </c>
    </row>
    <row r="30" spans="1:4" x14ac:dyDescent="0.2">
      <c r="A30" s="89" t="s">
        <v>133</v>
      </c>
      <c r="B30" s="12" t="s">
        <v>217</v>
      </c>
      <c r="C30" s="12" t="s">
        <v>125</v>
      </c>
      <c r="D30" s="12" t="s">
        <v>125</v>
      </c>
    </row>
    <row r="31" spans="1:4" x14ac:dyDescent="0.2">
      <c r="A31" s="90" t="s">
        <v>134</v>
      </c>
      <c r="B31" s="12" t="s">
        <v>217</v>
      </c>
      <c r="C31" s="12" t="s">
        <v>125</v>
      </c>
      <c r="D31" s="12" t="s">
        <v>125</v>
      </c>
    </row>
    <row r="32" spans="1:4" x14ac:dyDescent="0.2">
      <c r="A32" s="90" t="s">
        <v>135</v>
      </c>
      <c r="B32" s="12" t="s">
        <v>217</v>
      </c>
      <c r="C32" s="12" t="s">
        <v>125</v>
      </c>
      <c r="D32" s="12" t="s">
        <v>125</v>
      </c>
    </row>
    <row r="33" spans="1:4" x14ac:dyDescent="0.2">
      <c r="A33" s="90" t="s">
        <v>136</v>
      </c>
      <c r="B33" s="12" t="s">
        <v>217</v>
      </c>
      <c r="C33" s="12" t="s">
        <v>125</v>
      </c>
      <c r="D33" s="12" t="s">
        <v>125</v>
      </c>
    </row>
    <row r="34" spans="1:4" x14ac:dyDescent="0.2">
      <c r="A34" s="90" t="s">
        <v>127</v>
      </c>
      <c r="B34" s="12" t="s">
        <v>217</v>
      </c>
      <c r="C34" s="12" t="s">
        <v>125</v>
      </c>
      <c r="D34" s="12" t="s">
        <v>125</v>
      </c>
    </row>
    <row r="35" spans="1:4" x14ac:dyDescent="0.2">
      <c r="A35" s="90" t="s">
        <v>137</v>
      </c>
      <c r="B35" s="12" t="s">
        <v>217</v>
      </c>
      <c r="C35" s="12" t="s">
        <v>125</v>
      </c>
      <c r="D35" s="12" t="s">
        <v>125</v>
      </c>
    </row>
    <row r="36" spans="1:4" x14ac:dyDescent="0.2">
      <c r="A36" s="90" t="s">
        <v>138</v>
      </c>
      <c r="B36" s="12" t="s">
        <v>217</v>
      </c>
      <c r="C36" s="12" t="s">
        <v>125</v>
      </c>
      <c r="D36" s="12" t="s">
        <v>125</v>
      </c>
    </row>
  </sheetData>
  <sheetProtection algorithmName="SHA-512" hashValue="IJm77qDqX8Ai2MZZ5xdAl72PB+Jl25pFo4mf0KDu3NX1IECjWoZb8NVCNS1PqEWC2jvZPyvqyh3E3peEMg5Oeg==" saltValue="eYzY18W/snmDZXq1sPIN1A==" spinCount="100000" sheet="1" objects="1" scenarios="1"/>
  <pageMargins left="0.5" right="0.5" top="0.5" bottom="0.5" header="0.3" footer="0.25"/>
  <pageSetup orientation="landscape" r:id="rId1"/>
  <headerFooter scaleWithDoc="0">
    <oddHeader>&amp;L&amp;"Arial,Regular"&amp;12&amp;C&amp;"Arial,Regular"&amp;12&amp;R&amp;"Arial,Bold"&amp;16</oddHeader>
    <oddFooter>&amp;C&amp;"Arial,Bold"&amp;7Health Care Authority&amp;L&amp;"Times New Roman,Regular"&amp;5v1.8 &amp;F &amp;A
&amp;D &amp;T&amp;R&amp;"Times New Roman,Regular"&amp;6Page &amp;P of &amp;"of ,Regular"&amp;N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72"/>
  <sheetViews>
    <sheetView zoomScale="110" zoomScaleNormal="110" zoomScaleSheetLayoutView="150" workbookViewId="0"/>
  </sheetViews>
  <sheetFormatPr defaultRowHeight="14.25" x14ac:dyDescent="0.2"/>
  <cols>
    <col min="1" max="1" width="30.375" style="2" customWidth="1"/>
    <col min="2" max="2" width="15.125" style="2" customWidth="1"/>
    <col min="3" max="3" width="16.875" style="24" customWidth="1"/>
    <col min="4" max="4" width="12.375" style="2" bestFit="1" customWidth="1"/>
    <col min="5" max="5" width="15.875" style="2" customWidth="1"/>
    <col min="6" max="6" width="14.125" style="2" customWidth="1"/>
    <col min="7" max="7" width="19.625" style="2" customWidth="1"/>
    <col min="8" max="8" width="10.375" style="2" customWidth="1"/>
    <col min="9" max="9" width="24.375" style="24" bestFit="1" customWidth="1"/>
    <col min="10" max="10" width="12.375" style="2" bestFit="1" customWidth="1"/>
    <col min="11" max="11" width="10" style="25" bestFit="1" customWidth="1"/>
    <col min="12" max="12" width="3.125" style="2" customWidth="1"/>
    <col min="13" max="13" width="68.625" style="2" customWidth="1"/>
    <col min="14" max="17" width="13.375" style="2" customWidth="1"/>
    <col min="18" max="16384" width="9" style="2"/>
  </cols>
  <sheetData>
    <row r="1" spans="1:11" ht="15" x14ac:dyDescent="0.25">
      <c r="A1" s="1" t="s">
        <v>11</v>
      </c>
      <c r="G1" s="1"/>
    </row>
    <row r="2" spans="1:11" ht="15" x14ac:dyDescent="0.25">
      <c r="A2" s="82" t="str">
        <f>"RFP 3872 Exhibit K - Cost &amp; Plan Design - "&amp;Carrier</f>
        <v>RFP 3872 Exhibit K - Cost &amp; Plan Design - Carrier Name</v>
      </c>
      <c r="G2" s="1"/>
    </row>
    <row r="3" spans="1:11" ht="15" x14ac:dyDescent="0.25">
      <c r="A3" s="1" t="s">
        <v>104</v>
      </c>
      <c r="G3" s="1"/>
    </row>
    <row r="4" spans="1:11" ht="15" x14ac:dyDescent="0.25">
      <c r="A4" s="1" t="s">
        <v>107</v>
      </c>
      <c r="C4" s="2"/>
    </row>
    <row r="5" spans="1:11" ht="15" x14ac:dyDescent="0.25">
      <c r="A5" s="1"/>
      <c r="C5" s="28" t="s">
        <v>61</v>
      </c>
    </row>
    <row r="6" spans="1:11" x14ac:dyDescent="0.2">
      <c r="A6" s="14"/>
      <c r="B6" s="28" t="s">
        <v>30</v>
      </c>
      <c r="C6" s="28" t="s">
        <v>43</v>
      </c>
      <c r="D6" s="28" t="s">
        <v>44</v>
      </c>
    </row>
    <row r="7" spans="1:11" ht="15" x14ac:dyDescent="0.25">
      <c r="A7" s="23" t="s">
        <v>74</v>
      </c>
      <c r="B7" s="29" t="s">
        <v>0</v>
      </c>
      <c r="C7" s="29" t="s">
        <v>29</v>
      </c>
      <c r="D7" s="29" t="s">
        <v>54</v>
      </c>
      <c r="F7"/>
      <c r="G7"/>
      <c r="H7"/>
      <c r="I7"/>
      <c r="J7"/>
      <c r="K7"/>
    </row>
    <row r="8" spans="1:11" x14ac:dyDescent="0.2">
      <c r="A8" s="27" t="s">
        <v>32</v>
      </c>
      <c r="B8" s="92">
        <v>0</v>
      </c>
      <c r="C8" s="49">
        <v>7.5107433111657559E-2</v>
      </c>
      <c r="D8" s="48">
        <f>B8*(1-C8)</f>
        <v>0</v>
      </c>
      <c r="F8"/>
      <c r="G8"/>
      <c r="H8"/>
      <c r="I8"/>
      <c r="J8"/>
      <c r="K8"/>
    </row>
    <row r="9" spans="1:11" x14ac:dyDescent="0.2">
      <c r="A9" s="27" t="s">
        <v>33</v>
      </c>
      <c r="B9" s="93">
        <v>0</v>
      </c>
      <c r="C9" s="50">
        <v>0.12021870685268814</v>
      </c>
      <c r="D9" s="48">
        <f t="shared" ref="D9:D21" si="0">B9*(1-C9)</f>
        <v>0</v>
      </c>
      <c r="F9"/>
      <c r="G9"/>
      <c r="H9"/>
      <c r="I9"/>
      <c r="J9"/>
      <c r="K9"/>
    </row>
    <row r="10" spans="1:11" x14ac:dyDescent="0.2">
      <c r="A10" s="27" t="s">
        <v>34</v>
      </c>
      <c r="B10" s="93">
        <v>0</v>
      </c>
      <c r="C10" s="50">
        <v>0</v>
      </c>
      <c r="D10" s="48">
        <f t="shared" si="0"/>
        <v>0</v>
      </c>
      <c r="F10"/>
      <c r="G10"/>
      <c r="H10"/>
      <c r="I10"/>
      <c r="J10"/>
      <c r="K10"/>
    </row>
    <row r="11" spans="1:11" x14ac:dyDescent="0.2">
      <c r="A11" s="27" t="s">
        <v>35</v>
      </c>
      <c r="B11" s="93">
        <v>0</v>
      </c>
      <c r="C11" s="50">
        <v>0.20730000000000001</v>
      </c>
      <c r="D11" s="48">
        <f t="shared" si="0"/>
        <v>0</v>
      </c>
      <c r="F11"/>
      <c r="G11"/>
      <c r="H11"/>
      <c r="I11"/>
      <c r="J11"/>
      <c r="K11"/>
    </row>
    <row r="12" spans="1:11" x14ac:dyDescent="0.2">
      <c r="A12" s="27" t="s">
        <v>36</v>
      </c>
      <c r="B12" s="93">
        <v>0</v>
      </c>
      <c r="C12" s="50">
        <v>0.20730000000000001</v>
      </c>
      <c r="D12" s="48">
        <f t="shared" si="0"/>
        <v>0</v>
      </c>
      <c r="F12"/>
      <c r="G12"/>
      <c r="H12"/>
      <c r="I12"/>
      <c r="J12"/>
      <c r="K12"/>
    </row>
    <row r="13" spans="1:11" x14ac:dyDescent="0.2">
      <c r="A13" s="27" t="s">
        <v>37</v>
      </c>
      <c r="B13" s="93">
        <v>0</v>
      </c>
      <c r="C13" s="50">
        <v>0.20729999999999998</v>
      </c>
      <c r="D13" s="48">
        <f t="shared" si="0"/>
        <v>0</v>
      </c>
      <c r="F13"/>
      <c r="G13"/>
      <c r="H13"/>
      <c r="I13"/>
      <c r="J13"/>
      <c r="K13"/>
    </row>
    <row r="14" spans="1:11" x14ac:dyDescent="0.2">
      <c r="A14" s="27" t="s">
        <v>38</v>
      </c>
      <c r="B14" s="93">
        <v>0</v>
      </c>
      <c r="C14" s="50">
        <v>0.20730000000000001</v>
      </c>
      <c r="D14" s="48">
        <f>B14*(1-C14)</f>
        <v>0</v>
      </c>
      <c r="F14"/>
      <c r="G14"/>
      <c r="H14"/>
      <c r="I14"/>
      <c r="J14"/>
      <c r="K14"/>
    </row>
    <row r="15" spans="1:11" x14ac:dyDescent="0.2">
      <c r="A15" s="27" t="s">
        <v>39</v>
      </c>
      <c r="B15" s="93">
        <v>0</v>
      </c>
      <c r="C15" s="50">
        <v>0.20730000000000001</v>
      </c>
      <c r="D15" s="48">
        <f>B15*(1-C15)</f>
        <v>0</v>
      </c>
      <c r="F15"/>
      <c r="G15"/>
      <c r="H15"/>
      <c r="I15"/>
      <c r="J15"/>
      <c r="K15"/>
    </row>
    <row r="16" spans="1:11" x14ac:dyDescent="0.2">
      <c r="A16" s="27" t="s">
        <v>40</v>
      </c>
      <c r="B16" s="93">
        <v>0</v>
      </c>
      <c r="C16" s="50">
        <v>0.20730000000000001</v>
      </c>
      <c r="D16" s="48">
        <f>B16*(1-C16)</f>
        <v>0</v>
      </c>
      <c r="F16"/>
      <c r="G16"/>
      <c r="H16"/>
      <c r="I16"/>
      <c r="J16"/>
      <c r="K16"/>
    </row>
    <row r="17" spans="1:11" x14ac:dyDescent="0.2">
      <c r="A17" s="27" t="s">
        <v>41</v>
      </c>
      <c r="B17" s="93">
        <v>0</v>
      </c>
      <c r="C17" s="50">
        <v>0.20730000000000001</v>
      </c>
      <c r="D17" s="48">
        <f>B17*(1-C17)</f>
        <v>0</v>
      </c>
      <c r="F17"/>
      <c r="G17"/>
      <c r="H17"/>
      <c r="I17"/>
      <c r="J17"/>
      <c r="K17"/>
    </row>
    <row r="18" spans="1:11" x14ac:dyDescent="0.2">
      <c r="A18" s="27" t="s">
        <v>42</v>
      </c>
      <c r="B18" s="93">
        <v>0</v>
      </c>
      <c r="C18" s="50">
        <v>0.20730000000000001</v>
      </c>
      <c r="D18" s="48">
        <f>B18*(1-C18)</f>
        <v>0</v>
      </c>
      <c r="F18"/>
      <c r="G18"/>
      <c r="H18"/>
      <c r="I18"/>
      <c r="J18"/>
      <c r="K18"/>
    </row>
    <row r="19" spans="1:11" x14ac:dyDescent="0.2">
      <c r="A19" s="27" t="s">
        <v>75</v>
      </c>
      <c r="B19" s="93">
        <v>0</v>
      </c>
      <c r="C19" s="49">
        <v>0</v>
      </c>
      <c r="D19" s="48">
        <f t="shared" si="0"/>
        <v>0</v>
      </c>
      <c r="F19"/>
      <c r="G19"/>
      <c r="H19"/>
      <c r="I19"/>
      <c r="J19"/>
      <c r="K19"/>
    </row>
    <row r="20" spans="1:11" x14ac:dyDescent="0.2">
      <c r="A20" s="27" t="s">
        <v>76</v>
      </c>
      <c r="B20" s="93">
        <v>0</v>
      </c>
      <c r="C20" s="49">
        <v>0</v>
      </c>
      <c r="D20" s="48">
        <f t="shared" si="0"/>
        <v>0</v>
      </c>
      <c r="F20"/>
      <c r="G20"/>
      <c r="H20"/>
      <c r="I20"/>
      <c r="J20"/>
      <c r="K20"/>
    </row>
    <row r="21" spans="1:11" x14ac:dyDescent="0.2">
      <c r="A21" s="27" t="s">
        <v>77</v>
      </c>
      <c r="B21" s="93">
        <v>0</v>
      </c>
      <c r="C21" s="49">
        <v>0</v>
      </c>
      <c r="D21" s="48">
        <f t="shared" si="0"/>
        <v>0</v>
      </c>
      <c r="F21"/>
      <c r="G21"/>
      <c r="H21"/>
      <c r="I21"/>
      <c r="J21"/>
      <c r="K21"/>
    </row>
    <row r="22" spans="1:11" x14ac:dyDescent="0.2">
      <c r="A22" s="27" t="s">
        <v>208</v>
      </c>
      <c r="B22" s="93">
        <v>0</v>
      </c>
      <c r="C22" s="49">
        <v>0</v>
      </c>
      <c r="D22" s="48">
        <f>B22*(1-C22)</f>
        <v>0</v>
      </c>
      <c r="F22"/>
      <c r="G22"/>
      <c r="H22"/>
      <c r="I22"/>
      <c r="J22"/>
      <c r="K22"/>
    </row>
    <row r="23" spans="1:11" x14ac:dyDescent="0.2">
      <c r="A23" s="27" t="s">
        <v>209</v>
      </c>
      <c r="B23" s="93">
        <v>0</v>
      </c>
      <c r="C23" s="49">
        <v>0</v>
      </c>
      <c r="D23" s="48">
        <f>B23*(1-C23)</f>
        <v>0</v>
      </c>
      <c r="F23"/>
      <c r="G23"/>
      <c r="H23"/>
      <c r="I23"/>
      <c r="J23"/>
      <c r="K23"/>
    </row>
    <row r="24" spans="1:11" ht="4.5" customHeight="1" x14ac:dyDescent="0.2">
      <c r="C24" s="2"/>
      <c r="F24"/>
      <c r="G24"/>
      <c r="H24"/>
      <c r="I24"/>
      <c r="J24"/>
      <c r="K24"/>
    </row>
    <row r="25" spans="1:11" x14ac:dyDescent="0.2">
      <c r="A25" s="40" t="s">
        <v>49</v>
      </c>
      <c r="B25" s="48">
        <f>SUM(B8:B23)</f>
        <v>0</v>
      </c>
      <c r="C25"/>
      <c r="D25" s="78">
        <f>SUM(D8:D23)</f>
        <v>0</v>
      </c>
      <c r="E25" s="41"/>
      <c r="F25"/>
      <c r="G25"/>
      <c r="H25"/>
      <c r="I25"/>
      <c r="J25"/>
      <c r="K25"/>
    </row>
    <row r="26" spans="1:11" x14ac:dyDescent="0.2">
      <c r="C26"/>
      <c r="D26"/>
      <c r="E26"/>
      <c r="F26"/>
      <c r="G26"/>
      <c r="H26"/>
      <c r="I26"/>
      <c r="J26"/>
      <c r="K26"/>
    </row>
    <row r="27" spans="1:11" x14ac:dyDescent="0.2">
      <c r="A27" s="2" t="s">
        <v>78</v>
      </c>
      <c r="C27"/>
      <c r="D27"/>
      <c r="E27"/>
      <c r="F27"/>
      <c r="G27"/>
      <c r="H27"/>
      <c r="I27"/>
      <c r="J27"/>
      <c r="K27"/>
    </row>
    <row r="28" spans="1:11" x14ac:dyDescent="0.2">
      <c r="A28" s="2" t="s">
        <v>205</v>
      </c>
      <c r="C28"/>
      <c r="D28"/>
      <c r="E28"/>
      <c r="F28"/>
      <c r="G28"/>
      <c r="H28"/>
      <c r="I28"/>
      <c r="J28"/>
      <c r="K28"/>
    </row>
    <row r="29" spans="1:11" x14ac:dyDescent="0.2">
      <c r="A29" s="2" t="s">
        <v>79</v>
      </c>
      <c r="C29"/>
      <c r="D29"/>
      <c r="E29"/>
      <c r="F29"/>
      <c r="G29"/>
      <c r="H29"/>
      <c r="I29"/>
      <c r="J29"/>
      <c r="K29"/>
    </row>
    <row r="30" spans="1:11" x14ac:dyDescent="0.2">
      <c r="A30" s="2" t="s">
        <v>218</v>
      </c>
      <c r="C30"/>
      <c r="D30"/>
      <c r="E30"/>
      <c r="F30"/>
      <c r="G30"/>
      <c r="H30"/>
      <c r="I30"/>
      <c r="J30"/>
      <c r="K30"/>
    </row>
    <row r="31" spans="1:11" x14ac:dyDescent="0.2">
      <c r="A31" s="2" t="s">
        <v>80</v>
      </c>
      <c r="C31"/>
      <c r="D31"/>
      <c r="E31"/>
      <c r="F31"/>
      <c r="G31"/>
      <c r="H31"/>
      <c r="I31"/>
      <c r="J31"/>
      <c r="K31"/>
    </row>
    <row r="32" spans="1:11" x14ac:dyDescent="0.2">
      <c r="A32" s="2" t="s">
        <v>205</v>
      </c>
      <c r="C32"/>
      <c r="D32"/>
      <c r="E32"/>
      <c r="F32"/>
      <c r="G32"/>
      <c r="H32"/>
      <c r="I32"/>
      <c r="J32"/>
      <c r="K32"/>
    </row>
    <row r="33" spans="1:11" x14ac:dyDescent="0.2">
      <c r="C33"/>
      <c r="D33"/>
      <c r="E33"/>
      <c r="F33"/>
      <c r="G33"/>
      <c r="H33"/>
      <c r="I33"/>
      <c r="J33"/>
      <c r="K33"/>
    </row>
    <row r="34" spans="1:11" x14ac:dyDescent="0.2">
      <c r="A34" s="2" t="s">
        <v>207</v>
      </c>
      <c r="C34"/>
      <c r="D34"/>
      <c r="E34"/>
      <c r="F34"/>
      <c r="G34"/>
      <c r="H34"/>
      <c r="I34"/>
      <c r="J34"/>
      <c r="K34"/>
    </row>
    <row r="35" spans="1:11" x14ac:dyDescent="0.2">
      <c r="C35"/>
      <c r="D35"/>
      <c r="E35"/>
      <c r="F35"/>
      <c r="G35"/>
      <c r="H35"/>
      <c r="I35"/>
      <c r="J35"/>
      <c r="K35"/>
    </row>
    <row r="36" spans="1:11" x14ac:dyDescent="0.2">
      <c r="C36"/>
      <c r="D36"/>
      <c r="E36"/>
      <c r="F36"/>
      <c r="G36"/>
      <c r="H36"/>
      <c r="I36"/>
      <c r="J36"/>
      <c r="K36"/>
    </row>
    <row r="37" spans="1:11" x14ac:dyDescent="0.2">
      <c r="C37"/>
      <c r="D37"/>
      <c r="E37"/>
      <c r="F37"/>
      <c r="G37"/>
      <c r="H37"/>
      <c r="I37"/>
      <c r="J37"/>
      <c r="K37"/>
    </row>
    <row r="38" spans="1:11" x14ac:dyDescent="0.2">
      <c r="C38"/>
      <c r="D38"/>
      <c r="E38"/>
      <c r="F38"/>
      <c r="G38"/>
      <c r="H38"/>
      <c r="I38"/>
      <c r="J38"/>
      <c r="K38"/>
    </row>
    <row r="39" spans="1:11" x14ac:dyDescent="0.2">
      <c r="C39"/>
      <c r="D39"/>
      <c r="E39"/>
      <c r="F39"/>
      <c r="G39"/>
      <c r="H39"/>
      <c r="I39"/>
      <c r="J39"/>
      <c r="K39"/>
    </row>
    <row r="40" spans="1:11" x14ac:dyDescent="0.2">
      <c r="C40"/>
      <c r="D40"/>
      <c r="E40"/>
      <c r="F40"/>
      <c r="G40"/>
      <c r="H40"/>
      <c r="I40"/>
      <c r="J40"/>
      <c r="K40"/>
    </row>
    <row r="41" spans="1:11" x14ac:dyDescent="0.2">
      <c r="A41"/>
      <c r="B41"/>
      <c r="C41"/>
      <c r="D41"/>
      <c r="E41"/>
      <c r="F41"/>
      <c r="G41"/>
      <c r="H41"/>
      <c r="I41"/>
      <c r="J41"/>
      <c r="K41"/>
    </row>
    <row r="42" spans="1:11" x14ac:dyDescent="0.2">
      <c r="A42"/>
      <c r="B42"/>
      <c r="C42"/>
      <c r="D42"/>
      <c r="E42"/>
      <c r="F42"/>
      <c r="G42"/>
      <c r="H42"/>
      <c r="I42"/>
      <c r="J42"/>
      <c r="K42"/>
    </row>
    <row r="43" spans="1:11" x14ac:dyDescent="0.2">
      <c r="A43"/>
      <c r="B43"/>
      <c r="C43"/>
      <c r="D43"/>
      <c r="E43"/>
      <c r="F43"/>
      <c r="G43"/>
      <c r="H43"/>
      <c r="I43"/>
      <c r="J43"/>
      <c r="K43"/>
    </row>
    <row r="44" spans="1:11" x14ac:dyDescent="0.2">
      <c r="A44"/>
      <c r="B44"/>
      <c r="C44"/>
      <c r="D44"/>
      <c r="E44"/>
      <c r="F44"/>
      <c r="G44"/>
      <c r="H44"/>
      <c r="I44"/>
      <c r="J44"/>
      <c r="K44"/>
    </row>
    <row r="45" spans="1:11" x14ac:dyDescent="0.2">
      <c r="A45"/>
      <c r="B45"/>
      <c r="C45"/>
      <c r="D45"/>
      <c r="E45"/>
      <c r="I45" s="2"/>
    </row>
    <row r="46" spans="1:11" x14ac:dyDescent="0.2">
      <c r="A46"/>
      <c r="B46"/>
      <c r="C46"/>
      <c r="D46"/>
      <c r="E46"/>
      <c r="I46" s="2"/>
    </row>
    <row r="47" spans="1:11" x14ac:dyDescent="0.2">
      <c r="A47"/>
      <c r="B47"/>
      <c r="C47"/>
      <c r="D47"/>
      <c r="E47"/>
      <c r="I47" s="2"/>
    </row>
    <row r="48" spans="1:11" x14ac:dyDescent="0.2">
      <c r="A48"/>
      <c r="B48"/>
      <c r="C48"/>
      <c r="D48"/>
      <c r="E48"/>
      <c r="I48" s="2"/>
    </row>
    <row r="49" spans="1:10" x14ac:dyDescent="0.2">
      <c r="A49"/>
      <c r="B49"/>
      <c r="C49"/>
      <c r="D49"/>
      <c r="E49"/>
      <c r="I49" s="2"/>
    </row>
    <row r="50" spans="1:10" x14ac:dyDescent="0.2">
      <c r="A50"/>
      <c r="B50"/>
      <c r="C50"/>
      <c r="D50"/>
      <c r="E50"/>
      <c r="I50" s="2"/>
    </row>
    <row r="51" spans="1:10" x14ac:dyDescent="0.2">
      <c r="A51"/>
      <c r="B51"/>
      <c r="C51"/>
      <c r="D51"/>
      <c r="E51"/>
      <c r="I51" s="2"/>
    </row>
    <row r="52" spans="1:10" x14ac:dyDescent="0.2">
      <c r="A52"/>
      <c r="B52"/>
      <c r="C52"/>
      <c r="D52"/>
      <c r="E52"/>
      <c r="I52" s="2"/>
    </row>
    <row r="53" spans="1:10" x14ac:dyDescent="0.2">
      <c r="A53"/>
      <c r="B53"/>
      <c r="C53"/>
      <c r="D53"/>
      <c r="E53"/>
      <c r="I53" s="2"/>
    </row>
    <row r="54" spans="1:10" x14ac:dyDescent="0.2">
      <c r="A54"/>
      <c r="B54"/>
      <c r="C54"/>
      <c r="D54"/>
      <c r="E54"/>
      <c r="I54" s="2"/>
    </row>
    <row r="55" spans="1:10" x14ac:dyDescent="0.2">
      <c r="A55"/>
      <c r="B55"/>
      <c r="C55"/>
      <c r="D55"/>
      <c r="E55"/>
      <c r="I55" s="2"/>
    </row>
    <row r="56" spans="1:10" x14ac:dyDescent="0.2">
      <c r="A56"/>
      <c r="B56"/>
      <c r="C56"/>
      <c r="D56"/>
      <c r="E56"/>
      <c r="I56" s="2"/>
    </row>
    <row r="57" spans="1:10" x14ac:dyDescent="0.2">
      <c r="A57"/>
      <c r="B57"/>
      <c r="C57"/>
      <c r="D57"/>
      <c r="E57"/>
      <c r="I57" s="2"/>
    </row>
    <row r="58" spans="1:10" x14ac:dyDescent="0.2">
      <c r="A58"/>
      <c r="B58"/>
      <c r="C58"/>
      <c r="D58"/>
      <c r="E58"/>
    </row>
    <row r="59" spans="1:10" x14ac:dyDescent="0.2">
      <c r="A59"/>
      <c r="B59"/>
      <c r="C59"/>
      <c r="D59"/>
      <c r="E59"/>
      <c r="I59" s="2"/>
    </row>
    <row r="60" spans="1:10" x14ac:dyDescent="0.2">
      <c r="A60"/>
      <c r="B60"/>
      <c r="C60"/>
      <c r="D60"/>
      <c r="E60"/>
      <c r="I60" s="2"/>
    </row>
    <row r="61" spans="1:10" x14ac:dyDescent="0.2">
      <c r="A61"/>
      <c r="B61"/>
      <c r="C61"/>
      <c r="D61"/>
      <c r="E61"/>
      <c r="I61" s="2"/>
      <c r="J61" s="22"/>
    </row>
    <row r="62" spans="1:10" x14ac:dyDescent="0.2">
      <c r="A62"/>
      <c r="B62"/>
      <c r="C62"/>
      <c r="D62"/>
      <c r="E62"/>
      <c r="I62" s="2"/>
      <c r="J62" s="22"/>
    </row>
    <row r="63" spans="1:10" x14ac:dyDescent="0.2">
      <c r="A63"/>
      <c r="B63"/>
      <c r="C63"/>
      <c r="D63"/>
      <c r="E63"/>
      <c r="I63" s="2"/>
      <c r="J63" s="22"/>
    </row>
    <row r="64" spans="1:10" x14ac:dyDescent="0.2">
      <c r="C64" s="2"/>
      <c r="I64" s="2"/>
    </row>
    <row r="65" spans="3:10" x14ac:dyDescent="0.2">
      <c r="C65" s="2"/>
      <c r="I65" s="2"/>
      <c r="J65" s="3"/>
    </row>
    <row r="66" spans="3:10" x14ac:dyDescent="0.2">
      <c r="C66" s="2"/>
      <c r="I66" s="2"/>
    </row>
    <row r="67" spans="3:10" x14ac:dyDescent="0.2">
      <c r="C67" s="2"/>
      <c r="I67" s="2"/>
    </row>
    <row r="68" spans="3:10" x14ac:dyDescent="0.2">
      <c r="C68" s="2"/>
      <c r="I68" s="2"/>
    </row>
    <row r="69" spans="3:10" x14ac:dyDescent="0.2">
      <c r="C69" s="2"/>
      <c r="I69" s="2"/>
    </row>
    <row r="70" spans="3:10" x14ac:dyDescent="0.2">
      <c r="C70" s="2"/>
    </row>
    <row r="71" spans="3:10" x14ac:dyDescent="0.2">
      <c r="C71" s="2"/>
    </row>
    <row r="72" spans="3:10" x14ac:dyDescent="0.2">
      <c r="C72" s="2"/>
    </row>
  </sheetData>
  <sheetProtection algorithmName="SHA-512" hashValue="2DsAvAhfyaik6pm0s8XT1yMdWONIAP4P99yo9f+cN2JBdjVw/PnbW3jkhsr7wfYKv8BMFyVxOcZW/yQ4hRgJ2w==" saltValue="iNw4lUOjX/w7J47dm4Fcxw==" spinCount="100000" sheet="1" objects="1" scenarios="1"/>
  <pageMargins left="0.5" right="0.5" top="0.5" bottom="0.5" header="0.3" footer="0.25"/>
  <pageSetup scale="86" orientation="landscape" r:id="rId1"/>
  <headerFooter scaleWithDoc="0">
    <oddFooter>&amp;C&amp;"Arial,Bold"&amp;7Health Care Authority&amp;L&amp;"Times New Roman,Regular"&amp;5v1.8 &amp;F &amp;A
&amp;D &amp;T&amp;R&amp;"Times New Roman,Regular"&amp;6Page &amp;P of &amp;"of ,Regular"&amp;N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83"/>
  <sheetViews>
    <sheetView showGridLines="0" zoomScale="90" zoomScaleNormal="90" zoomScaleSheetLayoutView="130" workbookViewId="0">
      <pane ySplit="8" topLeftCell="A9" activePane="bottomLeft" state="frozen"/>
      <selection activeCell="C40" sqref="C40"/>
      <selection pane="bottomLeft" activeCell="A2" sqref="A2"/>
    </sheetView>
  </sheetViews>
  <sheetFormatPr defaultRowHeight="14.25" outlineLevelRow="1" x14ac:dyDescent="0.2"/>
  <cols>
    <col min="1" max="1" width="59.375" style="4" customWidth="1"/>
    <col min="2" max="2" width="1.125" style="4" customWidth="1"/>
    <col min="3" max="3" width="15.625" style="4" customWidth="1"/>
    <col min="4" max="4" width="19.25" style="4" bestFit="1" customWidth="1"/>
    <col min="5" max="6" width="15.625" style="4" customWidth="1"/>
    <col min="7" max="7" width="9" style="4"/>
    <col min="8" max="8" width="10.5" style="4" bestFit="1" customWidth="1"/>
    <col min="9" max="16384" width="9" style="4"/>
  </cols>
  <sheetData>
    <row r="1" spans="1:6" hidden="1" outlineLevel="1" x14ac:dyDescent="0.2">
      <c r="C1" s="9">
        <v>1</v>
      </c>
      <c r="D1" s="9">
        <v>2</v>
      </c>
      <c r="E1" s="9">
        <v>3</v>
      </c>
      <c r="F1" s="9">
        <v>4</v>
      </c>
    </row>
    <row r="2" spans="1:6" ht="15" collapsed="1" x14ac:dyDescent="0.25">
      <c r="A2" s="1" t="s">
        <v>11</v>
      </c>
    </row>
    <row r="3" spans="1:6" ht="15" x14ac:dyDescent="0.25">
      <c r="A3" s="82" t="str">
        <f>"RFP 3872 Exhibit K - Cost &amp; Plan Design - "&amp;Carrier</f>
        <v>RFP 3872 Exhibit K - Cost &amp; Plan Design - Carrier Name</v>
      </c>
    </row>
    <row r="4" spans="1:6" ht="15" x14ac:dyDescent="0.25">
      <c r="A4" s="1" t="s">
        <v>103</v>
      </c>
    </row>
    <row r="5" spans="1:6" ht="15" x14ac:dyDescent="0.25">
      <c r="A5" s="7" t="s">
        <v>106</v>
      </c>
    </row>
    <row r="7" spans="1:6" ht="15" x14ac:dyDescent="0.25">
      <c r="C7" s="10" t="s">
        <v>1</v>
      </c>
      <c r="D7" s="5"/>
      <c r="E7" s="5"/>
      <c r="F7" s="5"/>
    </row>
    <row r="8" spans="1:6" ht="28.5" x14ac:dyDescent="0.2">
      <c r="C8" s="11" t="str">
        <f>INDEX('General Inputs'!$C$9:$C$16,MATCH(C$1,'General Inputs'!$A$9:$A$16,0))</f>
        <v>Baseline FFS Medical</v>
      </c>
      <c r="D8" s="11" t="str">
        <f>INDEX('General Inputs'!$C$9:$C$16,MATCH(D$1,'General Inputs'!$A$9:$A$16,0))</f>
        <v>Medical Plan Name 1</v>
      </c>
      <c r="E8" s="11" t="str">
        <f>INDEX('General Inputs'!$C$9:$C$16,MATCH(E$1,'General Inputs'!$A$9:$A$16,0))</f>
        <v>Medical Plan Name 2</v>
      </c>
      <c r="F8" s="11" t="str">
        <f>INDEX('General Inputs'!$C$9:$C$16,MATCH(F$1,'General Inputs'!$A$9:$A$16,0))</f>
        <v>Medical Plan Name 3</v>
      </c>
    </row>
    <row r="9" spans="1:6" x14ac:dyDescent="0.2">
      <c r="A9" s="4" t="s">
        <v>56</v>
      </c>
      <c r="C9" s="43">
        <f>'WS1'!$B$25</f>
        <v>0</v>
      </c>
      <c r="D9" s="43">
        <f>'WS1'!$B$25</f>
        <v>0</v>
      </c>
      <c r="E9" s="43">
        <f>'WS1'!$B$25</f>
        <v>0</v>
      </c>
      <c r="F9" s="43">
        <f>'WS1'!$B$25</f>
        <v>0</v>
      </c>
    </row>
    <row r="11" spans="1:6" ht="15" x14ac:dyDescent="0.25">
      <c r="A11" s="7" t="s">
        <v>12</v>
      </c>
    </row>
    <row r="12" spans="1:6" x14ac:dyDescent="0.2">
      <c r="A12" s="4" t="s">
        <v>2</v>
      </c>
      <c r="C12" s="55" t="s">
        <v>180</v>
      </c>
      <c r="D12" s="13">
        <v>1</v>
      </c>
      <c r="E12" s="13">
        <v>1</v>
      </c>
      <c r="F12" s="13">
        <v>1</v>
      </c>
    </row>
    <row r="13" spans="1:6" x14ac:dyDescent="0.2">
      <c r="A13" s="21" t="s">
        <v>4</v>
      </c>
      <c r="C13" s="55" t="s">
        <v>180</v>
      </c>
      <c r="D13" s="13">
        <v>1</v>
      </c>
      <c r="E13" s="13">
        <v>1</v>
      </c>
      <c r="F13" s="13">
        <v>1</v>
      </c>
    </row>
    <row r="14" spans="1:6" x14ac:dyDescent="0.2">
      <c r="A14" s="21" t="s">
        <v>5</v>
      </c>
      <c r="C14" s="55" t="s">
        <v>180</v>
      </c>
      <c r="D14" s="13">
        <v>1</v>
      </c>
      <c r="E14" s="13">
        <v>1</v>
      </c>
      <c r="F14" s="13">
        <v>1</v>
      </c>
    </row>
    <row r="15" spans="1:6" ht="15" x14ac:dyDescent="0.25">
      <c r="A15" s="7" t="s">
        <v>13</v>
      </c>
      <c r="C15" s="45" t="s">
        <v>62</v>
      </c>
      <c r="D15" s="7">
        <f>IF(D$8="n/a","n/a",PRODUCT(D12:D14))</f>
        <v>1</v>
      </c>
      <c r="E15" s="7">
        <f>IF(E$8="n/a","n/a",PRODUCT(E12:E14))</f>
        <v>1</v>
      </c>
      <c r="F15" s="7">
        <f>IF(F$8="n/a","n/a",PRODUCT(F12:F14))</f>
        <v>1</v>
      </c>
    </row>
    <row r="16" spans="1:6" ht="15" x14ac:dyDescent="0.25">
      <c r="A16" s="7"/>
      <c r="C16" s="30"/>
    </row>
    <row r="17" spans="1:6" ht="15" x14ac:dyDescent="0.25">
      <c r="A17" s="7" t="s">
        <v>91</v>
      </c>
      <c r="C17" s="31">
        <f>C9</f>
        <v>0</v>
      </c>
      <c r="D17" s="8">
        <f>IF(D$8="n/a","n/a",D9*D15)</f>
        <v>0</v>
      </c>
      <c r="E17" s="8">
        <f>IF(E$8="n/a","n/a",E9*E15)</f>
        <v>0</v>
      </c>
      <c r="F17" s="8">
        <f>IF(F$8="n/a","n/a",F9*F15)</f>
        <v>0</v>
      </c>
    </row>
    <row r="19" spans="1:6" ht="15" x14ac:dyDescent="0.25">
      <c r="A19" s="7" t="s">
        <v>14</v>
      </c>
      <c r="C19" s="30"/>
    </row>
    <row r="20" spans="1:6" x14ac:dyDescent="0.2">
      <c r="A20" s="4" t="s">
        <v>3</v>
      </c>
      <c r="C20" s="55">
        <v>1</v>
      </c>
      <c r="D20" s="13">
        <v>1</v>
      </c>
      <c r="E20" s="13">
        <v>1</v>
      </c>
      <c r="F20" s="13">
        <v>1</v>
      </c>
    </row>
    <row r="21" spans="1:6" x14ac:dyDescent="0.2">
      <c r="A21" s="13" t="s">
        <v>4</v>
      </c>
      <c r="C21" s="55" t="s">
        <v>180</v>
      </c>
      <c r="D21" s="13">
        <v>1</v>
      </c>
      <c r="E21" s="13">
        <v>1</v>
      </c>
      <c r="F21" s="13">
        <v>1</v>
      </c>
    </row>
    <row r="22" spans="1:6" x14ac:dyDescent="0.2">
      <c r="A22" s="13" t="s">
        <v>5</v>
      </c>
      <c r="C22" s="55" t="s">
        <v>180</v>
      </c>
      <c r="D22" s="13">
        <v>1</v>
      </c>
      <c r="E22" s="13">
        <v>1</v>
      </c>
      <c r="F22" s="13">
        <v>1</v>
      </c>
    </row>
    <row r="23" spans="1:6" ht="15" x14ac:dyDescent="0.25">
      <c r="A23" s="7" t="s">
        <v>15</v>
      </c>
      <c r="C23" s="7">
        <f>IF(C$8="n/a","n/a",PRODUCT(C20:C22))</f>
        <v>1</v>
      </c>
      <c r="D23" s="7">
        <f>IF(D$8="n/a","n/a",PRODUCT(D20:D22))</f>
        <v>1</v>
      </c>
      <c r="E23" s="7">
        <f>IF(E$8="n/a","n/a",PRODUCT(E20:E22))</f>
        <v>1</v>
      </c>
      <c r="F23" s="7">
        <f>IF(F$8="n/a","n/a",PRODUCT(F20:F22))</f>
        <v>1</v>
      </c>
    </row>
    <row r="24" spans="1:6" x14ac:dyDescent="0.2">
      <c r="C24" s="30"/>
    </row>
    <row r="25" spans="1:6" ht="15" x14ac:dyDescent="0.25">
      <c r="A25" s="7" t="s">
        <v>90</v>
      </c>
      <c r="C25" s="8">
        <f>IF(C$8="n/a","n/a",C17*C23)</f>
        <v>0</v>
      </c>
      <c r="D25" s="8">
        <f>IF(D$8="n/a","n/a",D17*D23)</f>
        <v>0</v>
      </c>
      <c r="E25" s="8">
        <f>IF(E$8="n/a","n/a",E17*E23)</f>
        <v>0</v>
      </c>
      <c r="F25" s="8">
        <f>IF(F$8="n/a","n/a",F17*F23)</f>
        <v>0</v>
      </c>
    </row>
    <row r="26" spans="1:6" ht="15" x14ac:dyDescent="0.25">
      <c r="A26" s="7" t="s">
        <v>182</v>
      </c>
      <c r="C26" s="8">
        <f>'WS1'!D25</f>
        <v>0</v>
      </c>
      <c r="D26" s="65">
        <v>0</v>
      </c>
      <c r="E26" s="8">
        <f>D26</f>
        <v>0</v>
      </c>
      <c r="F26" s="76">
        <f>D26</f>
        <v>0</v>
      </c>
    </row>
    <row r="27" spans="1:6" ht="15" x14ac:dyDescent="0.25">
      <c r="A27" s="7" t="s">
        <v>181</v>
      </c>
      <c r="C27" s="8">
        <f>C25-C26</f>
        <v>0</v>
      </c>
      <c r="D27" s="8">
        <f>D25-D26</f>
        <v>0</v>
      </c>
      <c r="E27" s="8">
        <f>E25-E26</f>
        <v>0</v>
      </c>
      <c r="F27" s="8">
        <f>F25-F26</f>
        <v>0</v>
      </c>
    </row>
    <row r="28" spans="1:6" x14ac:dyDescent="0.2">
      <c r="C28" s="30"/>
    </row>
    <row r="29" spans="1:6" ht="15" x14ac:dyDescent="0.25">
      <c r="A29" s="7" t="s">
        <v>86</v>
      </c>
    </row>
    <row r="30" spans="1:6" x14ac:dyDescent="0.2">
      <c r="A30" s="4" t="s">
        <v>87</v>
      </c>
      <c r="C30" s="33">
        <v>0</v>
      </c>
      <c r="D30" s="35">
        <f>$C30</f>
        <v>0</v>
      </c>
      <c r="E30" s="35">
        <f t="shared" ref="E30:F32" si="0">$C30</f>
        <v>0</v>
      </c>
      <c r="F30" s="35">
        <f t="shared" si="0"/>
        <v>0</v>
      </c>
    </row>
    <row r="31" spans="1:6" x14ac:dyDescent="0.2">
      <c r="A31" s="4" t="s">
        <v>27</v>
      </c>
      <c r="C31" s="33">
        <v>0</v>
      </c>
      <c r="D31" s="35">
        <f>$C31</f>
        <v>0</v>
      </c>
      <c r="E31" s="35">
        <f t="shared" si="0"/>
        <v>0</v>
      </c>
      <c r="F31" s="35">
        <f t="shared" si="0"/>
        <v>0</v>
      </c>
    </row>
    <row r="32" spans="1:6" x14ac:dyDescent="0.2">
      <c r="A32" s="4" t="s">
        <v>7</v>
      </c>
      <c r="C32" s="33">
        <v>0</v>
      </c>
      <c r="D32" s="35">
        <f>$C32</f>
        <v>0</v>
      </c>
      <c r="E32" s="35">
        <f t="shared" si="0"/>
        <v>0</v>
      </c>
      <c r="F32" s="35">
        <f t="shared" si="0"/>
        <v>0</v>
      </c>
    </row>
    <row r="33" spans="1:6" ht="15" x14ac:dyDescent="0.25">
      <c r="A33" s="7" t="s">
        <v>88</v>
      </c>
      <c r="C33" s="34">
        <f>IF(C$8="n/a","n/a",SUM(C30:C32))</f>
        <v>0</v>
      </c>
      <c r="D33" s="34">
        <f>IF(D$8="n/a","n/a",SUM(D30:D32))</f>
        <v>0</v>
      </c>
      <c r="E33" s="34">
        <f>IF(E$8="n/a","n/a",SUM(E30:E32))</f>
        <v>0</v>
      </c>
      <c r="F33" s="34">
        <f>IF(F$8="n/a","n/a",SUM(F30:F32))</f>
        <v>0</v>
      </c>
    </row>
    <row r="34" spans="1:6" ht="15" x14ac:dyDescent="0.25">
      <c r="A34" s="7" t="s">
        <v>89</v>
      </c>
      <c r="C34" s="8">
        <f>IF(C$8="n/a","n/a",C27/(1-C33)-C27)</f>
        <v>0</v>
      </c>
      <c r="D34" s="8">
        <f>IF(D$8="n/a","n/a",D27/(1-D33)-D27)</f>
        <v>0</v>
      </c>
      <c r="E34" s="8">
        <f>IF(E$8="n/a","n/a",E27/(1-E33)-E27)</f>
        <v>0</v>
      </c>
      <c r="F34" s="8">
        <f>IF(F$8="n/a","n/a",F27/(1-F33)-F27)</f>
        <v>0</v>
      </c>
    </row>
    <row r="36" spans="1:6" ht="15" x14ac:dyDescent="0.25">
      <c r="A36" s="60" t="s">
        <v>115</v>
      </c>
      <c r="B36" s="61"/>
      <c r="C36" s="62">
        <f>IF(C$8="n/a","n/a",C27/(1-C33))</f>
        <v>0</v>
      </c>
    </row>
    <row r="37" spans="1:6" ht="15" x14ac:dyDescent="0.25">
      <c r="A37" s="57" t="s">
        <v>116</v>
      </c>
      <c r="B37" s="58"/>
      <c r="C37" s="63"/>
      <c r="D37" s="59">
        <f>IF(D$8="n/a","n/a",D27/(1-D33))</f>
        <v>0</v>
      </c>
    </row>
    <row r="38" spans="1:6" ht="15" x14ac:dyDescent="0.25">
      <c r="A38" s="7" t="s">
        <v>118</v>
      </c>
      <c r="C38" s="8"/>
      <c r="D38" s="8"/>
      <c r="E38" s="8">
        <f>IF(E$8="n/a","n/a",E27/(1-E33))</f>
        <v>0</v>
      </c>
      <c r="F38" s="8">
        <f>IF(F$8="n/a","n/a",F27/(1-F33))</f>
        <v>0</v>
      </c>
    </row>
    <row r="39" spans="1:6" customFormat="1" x14ac:dyDescent="0.2">
      <c r="A39" s="32"/>
    </row>
    <row r="40" spans="1:6" customFormat="1" ht="15" x14ac:dyDescent="0.25">
      <c r="A40" s="36" t="s">
        <v>117</v>
      </c>
    </row>
    <row r="41" spans="1:6" customFormat="1" x14ac:dyDescent="0.2">
      <c r="A41" s="37" t="s">
        <v>46</v>
      </c>
      <c r="C41" s="39">
        <v>0</v>
      </c>
      <c r="D41" s="51">
        <f>$C$41</f>
        <v>0</v>
      </c>
      <c r="E41" s="51">
        <f>$C$41</f>
        <v>0</v>
      </c>
      <c r="F41" s="51">
        <f>$C$41</f>
        <v>0</v>
      </c>
    </row>
    <row r="42" spans="1:6" customFormat="1" x14ac:dyDescent="0.2">
      <c r="A42" s="37" t="s">
        <v>45</v>
      </c>
      <c r="C42" s="39">
        <v>0</v>
      </c>
      <c r="D42" s="51">
        <f>$C$42</f>
        <v>0</v>
      </c>
      <c r="E42" s="51">
        <f>$C$42</f>
        <v>0</v>
      </c>
      <c r="F42" s="51">
        <f>$C$42</f>
        <v>0</v>
      </c>
    </row>
    <row r="43" spans="1:6" customFormat="1" x14ac:dyDescent="0.2">
      <c r="A43" s="37" t="s">
        <v>47</v>
      </c>
      <c r="C43" s="39">
        <v>0</v>
      </c>
      <c r="D43" s="51">
        <f>$C$43</f>
        <v>0</v>
      </c>
      <c r="E43" s="51">
        <f>$C$43</f>
        <v>0</v>
      </c>
      <c r="F43" s="51">
        <f>$C$43</f>
        <v>0</v>
      </c>
    </row>
    <row r="44" spans="1:6" customFormat="1" x14ac:dyDescent="0.2">
      <c r="A44" s="37" t="s">
        <v>63</v>
      </c>
      <c r="C44" s="39">
        <v>0</v>
      </c>
      <c r="D44" s="51">
        <f>$C$44</f>
        <v>0</v>
      </c>
      <c r="E44" s="51">
        <f>$C$44</f>
        <v>0</v>
      </c>
      <c r="F44" s="51">
        <f>$C$44</f>
        <v>0</v>
      </c>
    </row>
    <row r="45" spans="1:6" customFormat="1" x14ac:dyDescent="0.2">
      <c r="A45" s="37" t="s">
        <v>64</v>
      </c>
      <c r="C45" s="39">
        <v>0</v>
      </c>
      <c r="D45" s="51">
        <f>$C$45</f>
        <v>0</v>
      </c>
      <c r="E45" s="51">
        <f>$C$45</f>
        <v>0</v>
      </c>
      <c r="F45" s="51">
        <f>$C$45</f>
        <v>0</v>
      </c>
    </row>
    <row r="46" spans="1:6" customFormat="1" x14ac:dyDescent="0.2">
      <c r="A46" s="46" t="s">
        <v>65</v>
      </c>
      <c r="C46" s="39">
        <v>0</v>
      </c>
      <c r="D46" s="51">
        <f>$C$46</f>
        <v>0</v>
      </c>
      <c r="E46" s="51">
        <f>$C$46</f>
        <v>0</v>
      </c>
      <c r="F46" s="51">
        <f>$C$46</f>
        <v>0</v>
      </c>
    </row>
    <row r="47" spans="1:6" customFormat="1" ht="15" x14ac:dyDescent="0.25">
      <c r="A47" s="36" t="s">
        <v>120</v>
      </c>
      <c r="C47" s="79">
        <f>IF(C$8="n/a","n/a",SUM(C41:C46))</f>
        <v>0</v>
      </c>
      <c r="D47" s="80">
        <f>IF(D$8="n/a","n/a",SUM(D41:D46))</f>
        <v>0</v>
      </c>
      <c r="E47" s="80">
        <f>IF(E$8="n/a","n/a",SUM(E41:E46))</f>
        <v>0</v>
      </c>
      <c r="F47" s="80">
        <f>IF(F$8="n/a","n/a",SUM(F41:F46))</f>
        <v>0</v>
      </c>
    </row>
    <row r="48" spans="1:6" customFormat="1" x14ac:dyDescent="0.2">
      <c r="A48" s="32"/>
    </row>
    <row r="49" spans="1:6" customFormat="1" ht="15" x14ac:dyDescent="0.25">
      <c r="A49" s="155"/>
    </row>
    <row r="50" spans="1:6" customFormat="1" ht="15" x14ac:dyDescent="0.25">
      <c r="A50" s="36" t="s">
        <v>119</v>
      </c>
    </row>
    <row r="51" spans="1:6" customFormat="1" x14ac:dyDescent="0.2">
      <c r="A51" s="37" t="s">
        <v>210</v>
      </c>
      <c r="C51" s="39">
        <v>0</v>
      </c>
      <c r="D51" s="51">
        <f t="shared" ref="D51:D60" si="1">$C51</f>
        <v>0</v>
      </c>
      <c r="E51" s="51">
        <f t="shared" ref="E51:F60" si="2">$C51</f>
        <v>0</v>
      </c>
      <c r="F51" s="51">
        <f t="shared" si="2"/>
        <v>0</v>
      </c>
    </row>
    <row r="52" spans="1:6" customFormat="1" x14ac:dyDescent="0.2">
      <c r="A52" s="37" t="s">
        <v>211</v>
      </c>
      <c r="C52" s="39">
        <v>0</v>
      </c>
      <c r="D52" s="51">
        <f t="shared" si="1"/>
        <v>0</v>
      </c>
      <c r="E52" s="51">
        <f t="shared" si="2"/>
        <v>0</v>
      </c>
      <c r="F52" s="51">
        <f t="shared" si="2"/>
        <v>0</v>
      </c>
    </row>
    <row r="53" spans="1:6" customFormat="1" x14ac:dyDescent="0.2">
      <c r="A53" s="37" t="s">
        <v>212</v>
      </c>
      <c r="C53" s="39">
        <v>0</v>
      </c>
      <c r="D53" s="51">
        <f t="shared" si="1"/>
        <v>0</v>
      </c>
      <c r="E53" s="51">
        <f t="shared" si="2"/>
        <v>0</v>
      </c>
      <c r="F53" s="51">
        <f t="shared" si="2"/>
        <v>0</v>
      </c>
    </row>
    <row r="54" spans="1:6" customFormat="1" x14ac:dyDescent="0.2">
      <c r="A54" s="37" t="s">
        <v>213</v>
      </c>
      <c r="C54" s="39">
        <v>0</v>
      </c>
      <c r="D54" s="51">
        <f t="shared" si="1"/>
        <v>0</v>
      </c>
      <c r="E54" s="51">
        <f t="shared" si="2"/>
        <v>0</v>
      </c>
      <c r="F54" s="51">
        <f t="shared" si="2"/>
        <v>0</v>
      </c>
    </row>
    <row r="55" spans="1:6" customFormat="1" x14ac:dyDescent="0.2">
      <c r="A55" s="37" t="s">
        <v>214</v>
      </c>
      <c r="C55" s="39">
        <v>0</v>
      </c>
      <c r="D55" s="51">
        <f t="shared" si="1"/>
        <v>0</v>
      </c>
      <c r="E55" s="51">
        <f t="shared" si="2"/>
        <v>0</v>
      </c>
      <c r="F55" s="51">
        <f t="shared" si="2"/>
        <v>0</v>
      </c>
    </row>
    <row r="56" spans="1:6" x14ac:dyDescent="0.2">
      <c r="A56" s="37" t="s">
        <v>215</v>
      </c>
      <c r="C56" s="39">
        <v>0</v>
      </c>
      <c r="D56" s="51">
        <f t="shared" si="1"/>
        <v>0</v>
      </c>
      <c r="E56" s="51">
        <f t="shared" si="2"/>
        <v>0</v>
      </c>
      <c r="F56" s="51">
        <f t="shared" si="2"/>
        <v>0</v>
      </c>
    </row>
    <row r="57" spans="1:6" x14ac:dyDescent="0.2">
      <c r="A57" s="44" t="s">
        <v>57</v>
      </c>
      <c r="C57" s="39">
        <v>0</v>
      </c>
      <c r="D57" s="51">
        <f t="shared" si="1"/>
        <v>0</v>
      </c>
      <c r="E57" s="51">
        <f t="shared" si="2"/>
        <v>0</v>
      </c>
      <c r="F57" s="51">
        <f t="shared" si="2"/>
        <v>0</v>
      </c>
    </row>
    <row r="58" spans="1:6" x14ac:dyDescent="0.2">
      <c r="A58" s="44" t="s">
        <v>58</v>
      </c>
      <c r="C58" s="39">
        <v>0</v>
      </c>
      <c r="D58" s="51">
        <f t="shared" si="1"/>
        <v>0</v>
      </c>
      <c r="E58" s="51">
        <f t="shared" si="2"/>
        <v>0</v>
      </c>
      <c r="F58" s="51">
        <f>$C58</f>
        <v>0</v>
      </c>
    </row>
    <row r="59" spans="1:6" x14ac:dyDescent="0.2">
      <c r="A59" s="44" t="s">
        <v>59</v>
      </c>
      <c r="C59" s="39">
        <v>0</v>
      </c>
      <c r="D59" s="51">
        <f t="shared" si="1"/>
        <v>0</v>
      </c>
      <c r="E59" s="51">
        <f t="shared" si="2"/>
        <v>0</v>
      </c>
      <c r="F59" s="51">
        <f>$C59</f>
        <v>0</v>
      </c>
    </row>
    <row r="60" spans="1:6" x14ac:dyDescent="0.2">
      <c r="A60" s="44" t="s">
        <v>60</v>
      </c>
      <c r="C60" s="39">
        <v>0</v>
      </c>
      <c r="D60" s="51">
        <f t="shared" si="1"/>
        <v>0</v>
      </c>
      <c r="E60" s="51">
        <f t="shared" si="2"/>
        <v>0</v>
      </c>
      <c r="F60" s="51">
        <f>$C60</f>
        <v>0</v>
      </c>
    </row>
    <row r="61" spans="1:6" ht="15" x14ac:dyDescent="0.25">
      <c r="A61" s="38" t="s">
        <v>48</v>
      </c>
      <c r="C61" s="79">
        <f>IF(C$8="n/a","n/a",SUM(C51:C60))</f>
        <v>0</v>
      </c>
      <c r="D61" s="81">
        <f>IF(D$8="n/a","n/a",SUM(D51:D60))</f>
        <v>0</v>
      </c>
      <c r="E61" s="81">
        <f>IF(E$8="n/a","n/a",SUM(E51:E60))</f>
        <v>0</v>
      </c>
      <c r="F61" s="81">
        <f>IF(F$8="n/a","n/a",SUM(F51:F60))</f>
        <v>0</v>
      </c>
    </row>
    <row r="63" spans="1:6" ht="15" x14ac:dyDescent="0.25">
      <c r="A63" s="67" t="s">
        <v>183</v>
      </c>
      <c r="C63" s="73" t="s">
        <v>219</v>
      </c>
    </row>
    <row r="64" spans="1:6" customFormat="1" ht="15" x14ac:dyDescent="0.25">
      <c r="A64" s="7" t="s">
        <v>184</v>
      </c>
      <c r="C64" s="71">
        <f>C36</f>
        <v>0</v>
      </c>
      <c r="D64" s="56"/>
      <c r="E64" s="56"/>
      <c r="F64" s="56"/>
    </row>
    <row r="65" spans="1:6" customFormat="1" ht="15" x14ac:dyDescent="0.25">
      <c r="A65" s="7" t="s">
        <v>185</v>
      </c>
      <c r="C65" s="71">
        <f>C47</f>
        <v>0</v>
      </c>
      <c r="D65" s="56"/>
      <c r="E65" s="56"/>
      <c r="F65" s="56"/>
    </row>
    <row r="66" spans="1:6" customFormat="1" ht="15" x14ac:dyDescent="0.25">
      <c r="A66" s="7" t="s">
        <v>92</v>
      </c>
      <c r="C66" s="72">
        <f>SUM(C47,C36)</f>
        <v>0</v>
      </c>
      <c r="D66" s="56"/>
      <c r="E66" s="56"/>
      <c r="F66" s="56"/>
    </row>
    <row r="67" spans="1:6" customFormat="1" ht="15" x14ac:dyDescent="0.25">
      <c r="A67" s="7"/>
    </row>
    <row r="68" spans="1:6" customFormat="1" ht="15" x14ac:dyDescent="0.25">
      <c r="A68" s="67" t="s">
        <v>186</v>
      </c>
      <c r="C68" s="41"/>
      <c r="D68" s="74" t="s">
        <v>220</v>
      </c>
      <c r="E68" s="41"/>
      <c r="F68" s="41"/>
    </row>
    <row r="69" spans="1:6" customFormat="1" ht="15" x14ac:dyDescent="0.25">
      <c r="A69" s="7" t="s">
        <v>184</v>
      </c>
      <c r="D69" s="71">
        <f>D37</f>
        <v>0</v>
      </c>
      <c r="E69" s="66">
        <f>E38</f>
        <v>0</v>
      </c>
      <c r="F69" s="66">
        <f>F38</f>
        <v>0</v>
      </c>
    </row>
    <row r="70" spans="1:6" customFormat="1" ht="15" x14ac:dyDescent="0.25">
      <c r="A70" s="7" t="s">
        <v>185</v>
      </c>
      <c r="D70" s="72">
        <f>D47</f>
        <v>0</v>
      </c>
      <c r="E70" s="68">
        <f>E47</f>
        <v>0</v>
      </c>
      <c r="F70" s="68">
        <f>F47</f>
        <v>0</v>
      </c>
    </row>
    <row r="71" spans="1:6" ht="15" x14ac:dyDescent="0.25">
      <c r="A71" s="7" t="s">
        <v>187</v>
      </c>
      <c r="D71" s="66">
        <f>D61</f>
        <v>0</v>
      </c>
      <c r="E71" s="68">
        <f>E61</f>
        <v>0</v>
      </c>
      <c r="F71" s="68">
        <f>F61</f>
        <v>0</v>
      </c>
    </row>
    <row r="80" spans="1:6" x14ac:dyDescent="0.2">
      <c r="A80" s="32"/>
    </row>
    <row r="81" spans="1:1" x14ac:dyDescent="0.2">
      <c r="A81" s="32"/>
    </row>
    <row r="82" spans="1:1" x14ac:dyDescent="0.2">
      <c r="A82" s="32"/>
    </row>
    <row r="83" spans="1:1" x14ac:dyDescent="0.2">
      <c r="A83" s="32"/>
    </row>
  </sheetData>
  <sheetProtection algorithmName="SHA-512" hashValue="yZS7RKCcGoHX1krX3/U5PfPKoVJ3YBAXAS6V1VnzdD7EDymm3ylmSgQL9OAGOZMS1d9pTxy9SpZ7YqrJhXvWxg==" saltValue="gkE34wDlPm1sQzIrnzHo7g==" spinCount="100000" sheet="1" objects="1" scenarios="1"/>
  <pageMargins left="0.5" right="0.5" top="0.5" bottom="0.5" header="0.3" footer="0.25"/>
  <pageSetup scale="46" fitToHeight="0" orientation="portrait" r:id="rId1"/>
  <headerFooter scaleWithDoc="0">
    <oddHeader>&amp;L&amp;"Arial,Regular"&amp;12&amp;C&amp;"Arial,Regular"&amp;12&amp;R&amp;"Arial,Bold"&amp;16</oddHeader>
    <oddFooter>&amp;C&amp;"Arial,Bold"&amp;7Health Care Authority&amp;L&amp;"Times New Roman,Regular"&amp;5v1.8 &amp;F &amp;A
&amp;D &amp;T&amp;R&amp;"Times New Roman,Regular"&amp;6Page &amp;P of &amp;"of ,Regular"&amp;N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67"/>
  <sheetViews>
    <sheetView zoomScale="110" zoomScaleNormal="110" zoomScaleSheetLayoutView="150" workbookViewId="0"/>
  </sheetViews>
  <sheetFormatPr defaultRowHeight="14.25" x14ac:dyDescent="0.2"/>
  <cols>
    <col min="1" max="1" width="71.25" style="2" customWidth="1"/>
    <col min="2" max="2" width="15.125" style="2" customWidth="1"/>
    <col min="3" max="3" width="2.125" customWidth="1"/>
    <col min="4" max="4" width="14.75" style="2" customWidth="1"/>
    <col min="5" max="5" width="10" style="2" bestFit="1" customWidth="1"/>
    <col min="6" max="6" width="14.125" style="2" customWidth="1"/>
    <col min="7" max="7" width="19.625" style="2" customWidth="1"/>
    <col min="8" max="8" width="10.375" style="2" customWidth="1"/>
    <col min="9" max="9" width="24.375" style="24" bestFit="1" customWidth="1"/>
    <col min="10" max="10" width="12.375" style="2" bestFit="1" customWidth="1"/>
    <col min="11" max="11" width="10" style="25" bestFit="1" customWidth="1"/>
    <col min="12" max="12" width="3.125" style="2" customWidth="1"/>
    <col min="13" max="13" width="68.625" style="2" customWidth="1"/>
    <col min="14" max="17" width="13.375" style="2" customWidth="1"/>
    <col min="18" max="16384" width="9" style="2"/>
  </cols>
  <sheetData>
    <row r="1" spans="1:11" ht="15" x14ac:dyDescent="0.25">
      <c r="A1" s="1" t="s">
        <v>11</v>
      </c>
      <c r="G1" s="1"/>
    </row>
    <row r="2" spans="1:11" ht="15" x14ac:dyDescent="0.25">
      <c r="A2" s="82" t="str">
        <f>"RFP 3872 Exhibit K - Cost &amp; Plan Design - "&amp;Carrier</f>
        <v>RFP 3872 Exhibit K - Cost &amp; Plan Design - Carrier Name</v>
      </c>
      <c r="G2" s="1"/>
    </row>
    <row r="3" spans="1:11" ht="15" x14ac:dyDescent="0.25">
      <c r="A3" s="1" t="s">
        <v>102</v>
      </c>
      <c r="G3" s="1"/>
    </row>
    <row r="4" spans="1:11" ht="15" x14ac:dyDescent="0.25">
      <c r="A4" s="1" t="s">
        <v>105</v>
      </c>
      <c r="B4" s="28" t="s">
        <v>30</v>
      </c>
      <c r="D4" s="28" t="s">
        <v>44</v>
      </c>
    </row>
    <row r="5" spans="1:11" x14ac:dyDescent="0.2">
      <c r="A5" s="14"/>
      <c r="B5" s="29" t="s">
        <v>0</v>
      </c>
      <c r="D5" s="29" t="s">
        <v>54</v>
      </c>
    </row>
    <row r="6" spans="1:11" ht="15" x14ac:dyDescent="0.25">
      <c r="A6" s="23" t="s">
        <v>206</v>
      </c>
      <c r="B6" s="94">
        <v>0</v>
      </c>
      <c r="D6" s="94">
        <v>0</v>
      </c>
      <c r="F6"/>
      <c r="G6"/>
      <c r="H6"/>
      <c r="I6"/>
      <c r="J6"/>
      <c r="K6"/>
    </row>
    <row r="7" spans="1:11" x14ac:dyDescent="0.2">
      <c r="A7" s="42" t="s">
        <v>50</v>
      </c>
      <c r="B7" s="94">
        <v>0</v>
      </c>
      <c r="D7" s="94">
        <v>0</v>
      </c>
      <c r="F7"/>
      <c r="G7"/>
      <c r="H7"/>
      <c r="I7"/>
      <c r="J7"/>
      <c r="K7"/>
    </row>
    <row r="8" spans="1:11" x14ac:dyDescent="0.2">
      <c r="A8" s="42" t="s">
        <v>51</v>
      </c>
      <c r="B8" s="94">
        <v>0</v>
      </c>
      <c r="D8" s="94">
        <v>0</v>
      </c>
      <c r="F8"/>
      <c r="G8"/>
      <c r="H8"/>
      <c r="I8"/>
      <c r="J8"/>
      <c r="K8"/>
    </row>
    <row r="9" spans="1:11" x14ac:dyDescent="0.2">
      <c r="A9" s="42" t="s">
        <v>52</v>
      </c>
      <c r="B9" s="94">
        <v>0</v>
      </c>
      <c r="D9" s="94">
        <v>0</v>
      </c>
      <c r="F9"/>
      <c r="G9"/>
      <c r="H9"/>
      <c r="I9"/>
      <c r="J9"/>
      <c r="K9"/>
    </row>
    <row r="10" spans="1:11" ht="7.5" customHeight="1" x14ac:dyDescent="0.2">
      <c r="A10" s="42"/>
      <c r="B10"/>
      <c r="F10"/>
      <c r="G10"/>
      <c r="H10"/>
      <c r="I10"/>
      <c r="J10"/>
      <c r="K10"/>
    </row>
    <row r="11" spans="1:11" ht="15" x14ac:dyDescent="0.25">
      <c r="A11" s="40" t="s">
        <v>49</v>
      </c>
      <c r="B11" s="64">
        <f>SUM(B6:B9)</f>
        <v>0</v>
      </c>
      <c r="C11" s="8"/>
      <c r="D11" s="64">
        <f>SUM(D6:D9)</f>
        <v>0</v>
      </c>
      <c r="F11"/>
      <c r="G11"/>
      <c r="H11"/>
      <c r="I11"/>
      <c r="J11"/>
      <c r="K11"/>
    </row>
    <row r="12" spans="1:11" x14ac:dyDescent="0.2">
      <c r="A12" s="27"/>
      <c r="B12"/>
      <c r="D12"/>
      <c r="F12"/>
      <c r="G12"/>
      <c r="H12"/>
      <c r="I12"/>
      <c r="J12"/>
      <c r="K12"/>
    </row>
    <row r="13" spans="1:11" x14ac:dyDescent="0.2">
      <c r="A13" s="27" t="s">
        <v>188</v>
      </c>
      <c r="B13"/>
      <c r="D13"/>
      <c r="F13"/>
      <c r="G13"/>
      <c r="H13"/>
      <c r="I13"/>
      <c r="J13"/>
      <c r="K13"/>
    </row>
    <row r="14" spans="1:11" x14ac:dyDescent="0.2">
      <c r="A14" s="27"/>
      <c r="B14"/>
      <c r="D14"/>
      <c r="F14"/>
      <c r="G14"/>
      <c r="H14"/>
      <c r="I14"/>
      <c r="J14"/>
      <c r="K14"/>
    </row>
    <row r="15" spans="1:11" x14ac:dyDescent="0.2">
      <c r="A15" s="27"/>
      <c r="B15"/>
      <c r="D15"/>
      <c r="F15"/>
      <c r="G15"/>
      <c r="H15"/>
      <c r="I15"/>
      <c r="J15"/>
      <c r="K15"/>
    </row>
    <row r="16" spans="1:11" x14ac:dyDescent="0.2">
      <c r="A16" s="27"/>
      <c r="B16"/>
      <c r="D16"/>
      <c r="F16"/>
      <c r="G16"/>
      <c r="H16"/>
      <c r="I16"/>
      <c r="J16"/>
      <c r="K16"/>
    </row>
    <row r="17" spans="1:11" x14ac:dyDescent="0.2">
      <c r="A17" s="27"/>
      <c r="B17"/>
      <c r="D17"/>
      <c r="F17"/>
      <c r="G17"/>
      <c r="H17"/>
      <c r="I17"/>
      <c r="J17"/>
      <c r="K17"/>
    </row>
    <row r="18" spans="1:11" x14ac:dyDescent="0.2">
      <c r="A18" s="27"/>
      <c r="B18"/>
      <c r="D18"/>
      <c r="F18"/>
      <c r="G18"/>
      <c r="H18"/>
      <c r="I18"/>
      <c r="J18"/>
      <c r="K18"/>
    </row>
    <row r="19" spans="1:11" x14ac:dyDescent="0.2">
      <c r="A19" s="27"/>
      <c r="B19"/>
      <c r="D19"/>
      <c r="F19"/>
      <c r="G19"/>
      <c r="H19"/>
      <c r="I19"/>
      <c r="J19"/>
      <c r="K19"/>
    </row>
    <row r="20" spans="1:11" x14ac:dyDescent="0.2">
      <c r="A20" s="27"/>
      <c r="B20"/>
      <c r="D20"/>
      <c r="F20"/>
      <c r="G20"/>
      <c r="H20"/>
      <c r="I20"/>
      <c r="J20"/>
      <c r="K20"/>
    </row>
    <row r="21" spans="1:11" x14ac:dyDescent="0.2">
      <c r="A21" s="27"/>
      <c r="B21"/>
      <c r="D21"/>
      <c r="F21"/>
      <c r="G21"/>
      <c r="H21"/>
      <c r="I21"/>
      <c r="J21"/>
      <c r="K21"/>
    </row>
    <row r="22" spans="1:11" ht="4.5" customHeight="1" x14ac:dyDescent="0.2">
      <c r="B22"/>
      <c r="D22"/>
      <c r="F22"/>
      <c r="G22"/>
      <c r="H22"/>
      <c r="I22"/>
      <c r="J22"/>
      <c r="K22"/>
    </row>
    <row r="23" spans="1:11" x14ac:dyDescent="0.2">
      <c r="B23"/>
      <c r="D23"/>
      <c r="E23"/>
      <c r="F23"/>
      <c r="G23"/>
      <c r="H23"/>
      <c r="I23"/>
      <c r="J23"/>
      <c r="K23"/>
    </row>
    <row r="24" spans="1:11" x14ac:dyDescent="0.2">
      <c r="B24"/>
      <c r="D24"/>
      <c r="E24"/>
      <c r="F24"/>
      <c r="G24"/>
      <c r="H24"/>
      <c r="I24"/>
      <c r="J24"/>
      <c r="K24"/>
    </row>
    <row r="25" spans="1:11" x14ac:dyDescent="0.2">
      <c r="B25"/>
      <c r="D25"/>
      <c r="E25"/>
      <c r="F25"/>
      <c r="G25"/>
      <c r="H25"/>
      <c r="I25"/>
      <c r="J25"/>
      <c r="K25"/>
    </row>
    <row r="26" spans="1:11" x14ac:dyDescent="0.2">
      <c r="D26"/>
      <c r="E26"/>
      <c r="F26"/>
      <c r="G26"/>
      <c r="H26"/>
      <c r="I26"/>
      <c r="J26"/>
      <c r="K26"/>
    </row>
    <row r="27" spans="1:11" x14ac:dyDescent="0.2">
      <c r="D27"/>
      <c r="E27"/>
      <c r="F27"/>
      <c r="G27"/>
      <c r="H27"/>
      <c r="I27"/>
      <c r="J27"/>
      <c r="K27"/>
    </row>
    <row r="28" spans="1:11" x14ac:dyDescent="0.2">
      <c r="D28"/>
      <c r="E28"/>
      <c r="F28"/>
      <c r="G28"/>
      <c r="H28"/>
      <c r="I28"/>
      <c r="J28"/>
      <c r="K28"/>
    </row>
    <row r="29" spans="1:11" x14ac:dyDescent="0.2">
      <c r="D29"/>
      <c r="E29"/>
      <c r="F29"/>
      <c r="G29"/>
      <c r="H29"/>
      <c r="I29"/>
      <c r="J29"/>
      <c r="K29"/>
    </row>
    <row r="30" spans="1:11" x14ac:dyDescent="0.2">
      <c r="D30"/>
      <c r="E30"/>
      <c r="F30"/>
      <c r="G30"/>
      <c r="H30"/>
      <c r="I30"/>
      <c r="J30"/>
      <c r="K30"/>
    </row>
    <row r="31" spans="1:11" x14ac:dyDescent="0.2">
      <c r="D31"/>
      <c r="E31"/>
      <c r="F31"/>
      <c r="G31"/>
      <c r="H31"/>
      <c r="I31"/>
      <c r="J31"/>
      <c r="K31"/>
    </row>
    <row r="32" spans="1:11" x14ac:dyDescent="0.2">
      <c r="D32"/>
      <c r="E32"/>
      <c r="F32"/>
      <c r="G32"/>
      <c r="H32"/>
      <c r="I32"/>
      <c r="J32"/>
      <c r="K32"/>
    </row>
    <row r="33" spans="1:11" x14ac:dyDescent="0.2">
      <c r="D33"/>
      <c r="E33"/>
      <c r="F33"/>
      <c r="G33"/>
      <c r="H33"/>
      <c r="I33"/>
      <c r="J33"/>
      <c r="K33"/>
    </row>
    <row r="34" spans="1:11" x14ac:dyDescent="0.2">
      <c r="D34"/>
      <c r="E34"/>
      <c r="F34"/>
      <c r="G34"/>
      <c r="H34"/>
      <c r="I34"/>
      <c r="J34"/>
      <c r="K34"/>
    </row>
    <row r="35" spans="1:11" x14ac:dyDescent="0.2">
      <c r="D35"/>
      <c r="E35"/>
      <c r="F35"/>
      <c r="G35"/>
      <c r="H35"/>
      <c r="I35"/>
      <c r="J35"/>
      <c r="K35"/>
    </row>
    <row r="36" spans="1:11" x14ac:dyDescent="0.2">
      <c r="D36"/>
      <c r="E36"/>
      <c r="F36"/>
      <c r="G36"/>
      <c r="H36"/>
      <c r="I36"/>
      <c r="J36"/>
      <c r="K36"/>
    </row>
    <row r="37" spans="1:11" x14ac:dyDescent="0.2">
      <c r="D37"/>
      <c r="E37"/>
      <c r="F37"/>
      <c r="G37"/>
      <c r="H37"/>
      <c r="I37"/>
      <c r="J37"/>
      <c r="K37"/>
    </row>
    <row r="38" spans="1:11" x14ac:dyDescent="0.2">
      <c r="D38"/>
      <c r="E38"/>
      <c r="F38"/>
      <c r="G38"/>
      <c r="H38"/>
      <c r="I38"/>
      <c r="J38"/>
      <c r="K38"/>
    </row>
    <row r="39" spans="1:11" x14ac:dyDescent="0.2">
      <c r="A39"/>
      <c r="B39"/>
      <c r="D39"/>
      <c r="E39"/>
      <c r="F39"/>
      <c r="G39"/>
      <c r="H39"/>
      <c r="I39"/>
      <c r="J39"/>
      <c r="K39"/>
    </row>
    <row r="40" spans="1:11" x14ac:dyDescent="0.2">
      <c r="A40"/>
      <c r="B40"/>
      <c r="D40"/>
      <c r="E40"/>
      <c r="F40"/>
      <c r="G40"/>
      <c r="H40"/>
      <c r="I40"/>
      <c r="J40"/>
      <c r="K40"/>
    </row>
    <row r="41" spans="1:11" x14ac:dyDescent="0.2">
      <c r="A41"/>
      <c r="B41"/>
      <c r="D41"/>
      <c r="E41"/>
      <c r="F41"/>
      <c r="G41"/>
      <c r="H41"/>
      <c r="I41"/>
      <c r="J41"/>
      <c r="K41"/>
    </row>
    <row r="42" spans="1:11" x14ac:dyDescent="0.2">
      <c r="A42"/>
      <c r="B42"/>
      <c r="D42"/>
      <c r="E42"/>
      <c r="F42"/>
      <c r="G42"/>
      <c r="H42"/>
      <c r="I42"/>
      <c r="J42"/>
      <c r="K42"/>
    </row>
    <row r="43" spans="1:11" x14ac:dyDescent="0.2">
      <c r="A43"/>
      <c r="B43"/>
      <c r="D43"/>
      <c r="E43"/>
      <c r="I43" s="2"/>
    </row>
    <row r="44" spans="1:11" x14ac:dyDescent="0.2">
      <c r="A44"/>
      <c r="B44"/>
      <c r="D44"/>
      <c r="E44"/>
      <c r="I44" s="2"/>
    </row>
    <row r="45" spans="1:11" x14ac:dyDescent="0.2">
      <c r="A45"/>
      <c r="B45"/>
      <c r="D45"/>
      <c r="E45"/>
      <c r="I45" s="2"/>
    </row>
    <row r="46" spans="1:11" x14ac:dyDescent="0.2">
      <c r="A46"/>
      <c r="B46"/>
      <c r="D46"/>
      <c r="E46"/>
      <c r="I46" s="2"/>
    </row>
    <row r="47" spans="1:11" x14ac:dyDescent="0.2">
      <c r="A47"/>
      <c r="B47"/>
      <c r="D47"/>
      <c r="E47"/>
      <c r="I47" s="2"/>
    </row>
    <row r="48" spans="1:11" x14ac:dyDescent="0.2">
      <c r="A48"/>
      <c r="B48"/>
      <c r="D48"/>
      <c r="E48"/>
      <c r="I48" s="2"/>
    </row>
    <row r="49" spans="1:17" x14ac:dyDescent="0.2">
      <c r="A49"/>
      <c r="B49"/>
      <c r="D49"/>
      <c r="E49"/>
      <c r="I49" s="2"/>
    </row>
    <row r="50" spans="1:17" s="25" customFormat="1" x14ac:dyDescent="0.2">
      <c r="A50"/>
      <c r="B50"/>
      <c r="C50"/>
      <c r="D50"/>
      <c r="E50"/>
      <c r="F50" s="2"/>
      <c r="G50" s="2"/>
      <c r="H50" s="2"/>
      <c r="I50" s="2"/>
      <c r="J50" s="2"/>
      <c r="L50" s="2"/>
      <c r="M50" s="2"/>
      <c r="N50" s="2"/>
      <c r="O50" s="2"/>
      <c r="P50" s="2"/>
      <c r="Q50" s="2"/>
    </row>
    <row r="51" spans="1:17" s="25" customFormat="1" x14ac:dyDescent="0.2">
      <c r="A51"/>
      <c r="B51"/>
      <c r="C51"/>
      <c r="D51"/>
      <c r="E51"/>
      <c r="F51" s="2"/>
      <c r="G51" s="2"/>
      <c r="H51" s="2"/>
      <c r="I51" s="2"/>
      <c r="J51" s="2"/>
      <c r="L51" s="2"/>
      <c r="M51" s="2"/>
      <c r="N51" s="2"/>
      <c r="O51" s="2"/>
      <c r="P51" s="2"/>
      <c r="Q51" s="2"/>
    </row>
    <row r="52" spans="1:17" s="25" customFormat="1" x14ac:dyDescent="0.2">
      <c r="A52"/>
      <c r="B52"/>
      <c r="C52"/>
      <c r="D52"/>
      <c r="E52"/>
      <c r="F52" s="2"/>
      <c r="G52" s="2"/>
      <c r="H52" s="2"/>
      <c r="I52" s="2"/>
      <c r="J52" s="2"/>
      <c r="L52" s="2"/>
      <c r="M52" s="2"/>
      <c r="N52" s="2"/>
      <c r="O52" s="2"/>
      <c r="P52" s="2"/>
      <c r="Q52" s="2"/>
    </row>
    <row r="53" spans="1:17" s="25" customFormat="1" x14ac:dyDescent="0.2">
      <c r="A53"/>
      <c r="B53"/>
      <c r="C53"/>
      <c r="D53"/>
      <c r="E53"/>
      <c r="F53" s="2"/>
      <c r="G53" s="2"/>
      <c r="H53" s="2"/>
      <c r="I53" s="2"/>
      <c r="J53" s="2"/>
      <c r="L53" s="2"/>
      <c r="M53" s="2"/>
      <c r="N53" s="2"/>
      <c r="O53" s="2"/>
      <c r="P53" s="2"/>
      <c r="Q53" s="2"/>
    </row>
    <row r="54" spans="1:17" s="25" customFormat="1" x14ac:dyDescent="0.2">
      <c r="A54"/>
      <c r="B54"/>
      <c r="C54"/>
      <c r="D54"/>
      <c r="E54"/>
      <c r="F54" s="2"/>
      <c r="G54" s="2"/>
      <c r="H54" s="2"/>
      <c r="I54" s="2"/>
      <c r="J54" s="2"/>
      <c r="L54" s="2"/>
      <c r="M54" s="2"/>
      <c r="N54" s="2"/>
      <c r="O54" s="2"/>
      <c r="P54" s="2"/>
      <c r="Q54" s="2"/>
    </row>
    <row r="55" spans="1:17" s="25" customFormat="1" x14ac:dyDescent="0.2">
      <c r="A55"/>
      <c r="B55"/>
      <c r="C55"/>
      <c r="D55"/>
      <c r="E55"/>
      <c r="F55" s="2"/>
      <c r="G55" s="2"/>
      <c r="H55" s="2"/>
      <c r="I55" s="2"/>
      <c r="J55" s="2"/>
      <c r="L55" s="2"/>
      <c r="M55" s="2"/>
      <c r="N55" s="2"/>
      <c r="O55" s="2"/>
      <c r="P55" s="2"/>
      <c r="Q55" s="2"/>
    </row>
    <row r="56" spans="1:17" s="25" customFormat="1" x14ac:dyDescent="0.2">
      <c r="A56"/>
      <c r="B56"/>
      <c r="C56"/>
      <c r="D56"/>
      <c r="E56"/>
      <c r="F56" s="2"/>
      <c r="G56" s="2"/>
      <c r="H56" s="2"/>
      <c r="I56" s="24"/>
      <c r="J56" s="2"/>
      <c r="L56" s="2"/>
      <c r="M56" s="2"/>
      <c r="N56" s="2"/>
      <c r="O56" s="2"/>
      <c r="P56" s="2"/>
      <c r="Q56" s="2"/>
    </row>
    <row r="57" spans="1:17" s="25" customFormat="1" x14ac:dyDescent="0.2">
      <c r="A57"/>
      <c r="B57"/>
      <c r="C57"/>
      <c r="D57"/>
      <c r="E57"/>
      <c r="F57" s="2"/>
      <c r="G57" s="2"/>
      <c r="H57" s="2"/>
      <c r="I57" s="2"/>
      <c r="J57" s="2"/>
      <c r="L57" s="2"/>
      <c r="M57" s="2"/>
      <c r="N57" s="2"/>
      <c r="O57" s="2"/>
      <c r="P57" s="2"/>
      <c r="Q57" s="2"/>
    </row>
    <row r="58" spans="1:17" s="25" customFormat="1" x14ac:dyDescent="0.2">
      <c r="A58"/>
      <c r="B58"/>
      <c r="C58"/>
      <c r="D58"/>
      <c r="E58"/>
      <c r="F58" s="2"/>
      <c r="G58" s="2"/>
      <c r="H58" s="2"/>
      <c r="I58" s="2"/>
      <c r="J58" s="2"/>
      <c r="L58" s="2"/>
      <c r="M58" s="2"/>
      <c r="N58" s="2"/>
      <c r="O58" s="2"/>
      <c r="P58" s="2"/>
      <c r="Q58" s="2"/>
    </row>
    <row r="59" spans="1:17" s="25" customFormat="1" x14ac:dyDescent="0.2">
      <c r="A59"/>
      <c r="B59"/>
      <c r="C59"/>
      <c r="D59"/>
      <c r="E59"/>
      <c r="F59" s="2"/>
      <c r="G59" s="2"/>
      <c r="H59" s="2"/>
      <c r="I59" s="2"/>
      <c r="J59" s="22"/>
      <c r="L59" s="2"/>
      <c r="M59" s="2"/>
      <c r="N59" s="2"/>
      <c r="O59" s="2"/>
      <c r="P59" s="2"/>
      <c r="Q59" s="2"/>
    </row>
    <row r="60" spans="1:17" s="25" customFormat="1" x14ac:dyDescent="0.2">
      <c r="A60"/>
      <c r="B60"/>
      <c r="C60"/>
      <c r="D60"/>
      <c r="E60"/>
      <c r="F60" s="2"/>
      <c r="G60" s="2"/>
      <c r="H60" s="2"/>
      <c r="I60" s="2"/>
      <c r="J60" s="22"/>
      <c r="L60" s="2"/>
      <c r="M60" s="2"/>
      <c r="N60" s="2"/>
      <c r="O60" s="2"/>
      <c r="P60" s="2"/>
      <c r="Q60" s="2"/>
    </row>
    <row r="61" spans="1:17" s="25" customFormat="1" x14ac:dyDescent="0.2">
      <c r="A61"/>
      <c r="B61"/>
      <c r="C61"/>
      <c r="D61"/>
      <c r="E61"/>
      <c r="F61" s="2"/>
      <c r="G61" s="2"/>
      <c r="H61" s="2"/>
      <c r="I61" s="2"/>
      <c r="J61" s="22"/>
      <c r="L61" s="2"/>
      <c r="M61" s="2"/>
      <c r="N61" s="2"/>
      <c r="O61" s="2"/>
      <c r="P61" s="2"/>
      <c r="Q61" s="2"/>
    </row>
    <row r="62" spans="1:17" s="25" customFormat="1" x14ac:dyDescent="0.2">
      <c r="A62" s="2"/>
      <c r="B62" s="2"/>
      <c r="C62"/>
      <c r="D62" s="2"/>
      <c r="E62" s="2"/>
      <c r="F62" s="2"/>
      <c r="G62" s="2"/>
      <c r="H62" s="2"/>
      <c r="I62" s="2"/>
      <c r="J62" s="2"/>
      <c r="L62" s="2"/>
      <c r="M62" s="2"/>
      <c r="N62" s="2"/>
      <c r="O62" s="2"/>
      <c r="P62" s="2"/>
      <c r="Q62" s="2"/>
    </row>
    <row r="63" spans="1:17" s="25" customFormat="1" x14ac:dyDescent="0.2">
      <c r="A63" s="2"/>
      <c r="B63" s="2"/>
      <c r="C63"/>
      <c r="D63" s="2"/>
      <c r="E63" s="2"/>
      <c r="F63" s="2"/>
      <c r="G63" s="2"/>
      <c r="H63" s="2"/>
      <c r="I63" s="2"/>
      <c r="J63" s="3"/>
      <c r="L63" s="2"/>
      <c r="M63" s="2"/>
      <c r="N63" s="2"/>
      <c r="O63" s="2"/>
      <c r="P63" s="2"/>
      <c r="Q63" s="2"/>
    </row>
    <row r="64" spans="1:17" s="25" customFormat="1" x14ac:dyDescent="0.2">
      <c r="A64" s="2"/>
      <c r="B64" s="2"/>
      <c r="C64"/>
      <c r="D64" s="2"/>
      <c r="E64" s="2"/>
      <c r="F64" s="2"/>
      <c r="G64" s="2"/>
      <c r="H64" s="2"/>
      <c r="I64" s="2"/>
      <c r="J64" s="2"/>
      <c r="L64" s="2"/>
      <c r="M64" s="2"/>
      <c r="N64" s="2"/>
      <c r="O64" s="2"/>
      <c r="P64" s="2"/>
      <c r="Q64" s="2"/>
    </row>
    <row r="65" spans="1:17" s="25" customFormat="1" x14ac:dyDescent="0.2">
      <c r="A65" s="2"/>
      <c r="B65" s="2"/>
      <c r="C65"/>
      <c r="D65" s="2"/>
      <c r="E65" s="2"/>
      <c r="F65" s="2"/>
      <c r="G65" s="2"/>
      <c r="H65" s="2"/>
      <c r="I65" s="2"/>
      <c r="J65" s="2"/>
      <c r="L65" s="2"/>
      <c r="M65" s="2"/>
      <c r="N65" s="2"/>
      <c r="O65" s="2"/>
      <c r="P65" s="2"/>
      <c r="Q65" s="2"/>
    </row>
    <row r="66" spans="1:17" x14ac:dyDescent="0.2">
      <c r="I66" s="2"/>
    </row>
    <row r="67" spans="1:17" x14ac:dyDescent="0.2">
      <c r="I67" s="2"/>
    </row>
  </sheetData>
  <sheetProtection algorithmName="SHA-512" hashValue="kGol+NNprQ8GkJ1IrvddNc9VhiiixMV2BjhAEo+YtfqNdlGWQ1IocB5QARG5iRmt3LP+Cgjrjp1xK9H1muxMsQ==" saltValue="5hFxlMY2uUccuUg7Jh9d9w==" spinCount="100000" sheet="1" objects="1" scenarios="1"/>
  <pageMargins left="0.5" right="0.5" top="0.5" bottom="0.5" header="0.3" footer="0.25"/>
  <pageSetup scale="75" orientation="landscape" r:id="rId1"/>
  <headerFooter scaleWithDoc="0">
    <oddFooter>&amp;C&amp;"Arial,Bold"&amp;7Health Care Authority&amp;L&amp;"Times New Roman,Regular"&amp;5v1.8 &amp;F &amp;A
&amp;D &amp;T&amp;R&amp;"Times New Roman,Regular"&amp;6Page &amp;P of &amp;"of ,Regular"&amp;N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71"/>
  <sheetViews>
    <sheetView zoomScale="110" zoomScaleNormal="110" workbookViewId="0">
      <pane ySplit="8" topLeftCell="A9" activePane="bottomLeft" state="frozen"/>
      <selection activeCell="C40" sqref="C40"/>
      <selection pane="bottomLeft" activeCell="A2" sqref="A2"/>
    </sheetView>
  </sheetViews>
  <sheetFormatPr defaultRowHeight="14.25" outlineLevelRow="1" x14ac:dyDescent="0.2"/>
  <cols>
    <col min="1" max="1" width="42.875" style="95" customWidth="1"/>
    <col min="2" max="2" width="1.125" style="95" customWidth="1"/>
    <col min="3" max="6" width="15.625" style="95" customWidth="1"/>
    <col min="7" max="7" width="9" style="95"/>
    <col min="8" max="8" width="10.5" style="95" bestFit="1" customWidth="1"/>
    <col min="9" max="16384" width="9" style="95"/>
  </cols>
  <sheetData>
    <row r="1" spans="1:6" hidden="1" outlineLevel="1" x14ac:dyDescent="0.2">
      <c r="C1" s="96">
        <v>5</v>
      </c>
      <c r="D1" s="96">
        <v>6</v>
      </c>
      <c r="E1" s="96">
        <v>7</v>
      </c>
      <c r="F1" s="96">
        <v>8</v>
      </c>
    </row>
    <row r="2" spans="1:6" ht="15" collapsed="1" x14ac:dyDescent="0.25">
      <c r="A2" s="82" t="s">
        <v>11</v>
      </c>
    </row>
    <row r="3" spans="1:6" ht="15" x14ac:dyDescent="0.25">
      <c r="A3" s="82" t="str">
        <f>"RFP 3872 Exhibit K - Cost &amp; Plan Design - "&amp;Carrier</f>
        <v>RFP 3872 Exhibit K - Cost &amp; Plan Design - Carrier Name</v>
      </c>
    </row>
    <row r="4" spans="1:6" ht="15" x14ac:dyDescent="0.25">
      <c r="A4" s="82" t="s">
        <v>101</v>
      </c>
    </row>
    <row r="5" spans="1:6" ht="15" x14ac:dyDescent="0.25">
      <c r="A5" s="97" t="s">
        <v>108</v>
      </c>
    </row>
    <row r="7" spans="1:6" ht="15" x14ac:dyDescent="0.25">
      <c r="C7" s="98" t="s">
        <v>1</v>
      </c>
      <c r="D7" s="99"/>
      <c r="E7" s="99"/>
      <c r="F7" s="99"/>
    </row>
    <row r="8" spans="1:6" ht="28.5" x14ac:dyDescent="0.2">
      <c r="C8" s="100" t="str">
        <f>INDEX('General Inputs'!$C$9:$C$16,MATCH(C$1,'General Inputs'!$A$9:$A$16,0))</f>
        <v>Baseline Pharmacy</v>
      </c>
      <c r="D8" s="100" t="str">
        <f>INDEX('General Inputs'!$C$9:$C$16,MATCH(D$1,'General Inputs'!$A$9:$A$16,0))</f>
        <v>Pharmacy Plan Name 1</v>
      </c>
      <c r="E8" s="100" t="str">
        <f>INDEX('General Inputs'!$C$9:$C$16,MATCH(E$1,'General Inputs'!$A$9:$A$16,0))</f>
        <v>Pharmacy Plan Name 2</v>
      </c>
      <c r="F8" s="100" t="str">
        <f>INDEX('General Inputs'!$C$9:$C$16,MATCH(F$1,'General Inputs'!$A$9:$A$16,0))</f>
        <v>Pharmacy Plan Name 3</v>
      </c>
    </row>
    <row r="9" spans="1:6" ht="16.5" x14ac:dyDescent="0.2">
      <c r="A9" s="95" t="s">
        <v>28</v>
      </c>
      <c r="C9" s="101">
        <f>'WS3'!$B$11</f>
        <v>0</v>
      </c>
      <c r="D9" s="102">
        <f>'WS3'!$B$11</f>
        <v>0</v>
      </c>
      <c r="E9" s="103">
        <f>'WS3'!$B$11</f>
        <v>0</v>
      </c>
      <c r="F9" s="103">
        <f>'WS3'!$B$11</f>
        <v>0</v>
      </c>
    </row>
    <row r="11" spans="1:6" ht="15" x14ac:dyDescent="0.25">
      <c r="A11" s="97" t="s">
        <v>12</v>
      </c>
    </row>
    <row r="12" spans="1:6" x14ac:dyDescent="0.2">
      <c r="A12" s="95" t="s">
        <v>2</v>
      </c>
      <c r="C12" s="104" t="s">
        <v>180</v>
      </c>
      <c r="D12" s="13">
        <v>1</v>
      </c>
      <c r="E12" s="13">
        <v>1</v>
      </c>
      <c r="F12" s="13">
        <v>1</v>
      </c>
    </row>
    <row r="13" spans="1:6" x14ac:dyDescent="0.2">
      <c r="A13" s="21" t="s">
        <v>4</v>
      </c>
      <c r="C13" s="104" t="s">
        <v>180</v>
      </c>
      <c r="D13" s="13">
        <v>1</v>
      </c>
      <c r="E13" s="13">
        <v>1</v>
      </c>
      <c r="F13" s="13">
        <v>1</v>
      </c>
    </row>
    <row r="14" spans="1:6" x14ac:dyDescent="0.2">
      <c r="A14" s="21" t="s">
        <v>5</v>
      </c>
      <c r="C14" s="104" t="s">
        <v>180</v>
      </c>
      <c r="D14" s="13">
        <v>1</v>
      </c>
      <c r="E14" s="13">
        <v>1</v>
      </c>
      <c r="F14" s="13">
        <v>1</v>
      </c>
    </row>
    <row r="15" spans="1:6" ht="15" x14ac:dyDescent="0.25">
      <c r="A15" s="97" t="s">
        <v>13</v>
      </c>
      <c r="C15" s="105" t="s">
        <v>62</v>
      </c>
      <c r="D15" s="97">
        <f>IF(D$8="n/a","n/a",PRODUCT(D12:D14))</f>
        <v>1</v>
      </c>
      <c r="E15" s="97">
        <f>IF(E$8="n/a","n/a",PRODUCT(E12:E14))</f>
        <v>1</v>
      </c>
      <c r="F15" s="97">
        <f>IF(F$8="n/a","n/a",PRODUCT(F12:F14))</f>
        <v>1</v>
      </c>
    </row>
    <row r="16" spans="1:6" ht="15" x14ac:dyDescent="0.25">
      <c r="A16" s="97"/>
      <c r="C16" s="106"/>
    </row>
    <row r="17" spans="1:6" ht="15" x14ac:dyDescent="0.25">
      <c r="A17" s="97" t="s">
        <v>55</v>
      </c>
      <c r="C17" s="107">
        <f>C9</f>
        <v>0</v>
      </c>
      <c r="D17" s="108">
        <f>IF(D$8="n/a","n/a",D9*D15)</f>
        <v>0</v>
      </c>
      <c r="E17" s="108">
        <f>IF(E$8="n/a","n/a",E9*E15)</f>
        <v>0</v>
      </c>
      <c r="F17" s="108">
        <f>IF(F$8="n/a","n/a",F9*F15)</f>
        <v>0</v>
      </c>
    </row>
    <row r="19" spans="1:6" ht="15" x14ac:dyDescent="0.25">
      <c r="A19" s="97" t="s">
        <v>14</v>
      </c>
      <c r="C19" s="106"/>
    </row>
    <row r="20" spans="1:6" x14ac:dyDescent="0.2">
      <c r="A20" s="95" t="s">
        <v>3</v>
      </c>
      <c r="C20" s="109">
        <f>IF('WS3'!B11=0,1,'WS3'!D11/'WS3'!B11)</f>
        <v>1</v>
      </c>
      <c r="D20" s="13">
        <v>1</v>
      </c>
      <c r="E20" s="13">
        <v>1</v>
      </c>
      <c r="F20" s="13">
        <v>1</v>
      </c>
    </row>
    <row r="21" spans="1:6" x14ac:dyDescent="0.2">
      <c r="A21" s="13" t="s">
        <v>4</v>
      </c>
      <c r="C21" s="104" t="s">
        <v>180</v>
      </c>
      <c r="D21" s="13">
        <v>1</v>
      </c>
      <c r="E21" s="13">
        <v>1</v>
      </c>
      <c r="F21" s="13">
        <v>1</v>
      </c>
    </row>
    <row r="22" spans="1:6" x14ac:dyDescent="0.2">
      <c r="A22" s="13" t="s">
        <v>5</v>
      </c>
      <c r="C22" s="104" t="s">
        <v>180</v>
      </c>
      <c r="D22" s="13">
        <v>1</v>
      </c>
      <c r="E22" s="13">
        <v>1</v>
      </c>
      <c r="F22" s="13">
        <v>1</v>
      </c>
    </row>
    <row r="23" spans="1:6" ht="15" x14ac:dyDescent="0.25">
      <c r="A23" s="97" t="s">
        <v>15</v>
      </c>
      <c r="C23" s="110">
        <f>IF(C$8="n/a","n/a",PRODUCT(C20:C22))</f>
        <v>1</v>
      </c>
      <c r="D23" s="97">
        <f>IF(D$8="n/a","n/a",PRODUCT(D20:D22))</f>
        <v>1</v>
      </c>
      <c r="E23" s="97">
        <f>IF(E$8="n/a","n/a",PRODUCT(E20:E22))</f>
        <v>1</v>
      </c>
      <c r="F23" s="97">
        <f>IF(F$8="n/a","n/a",PRODUCT(F20:F22))</f>
        <v>1</v>
      </c>
    </row>
    <row r="24" spans="1:6" x14ac:dyDescent="0.2">
      <c r="C24" s="106"/>
    </row>
    <row r="25" spans="1:6" ht="15" x14ac:dyDescent="0.25">
      <c r="A25" s="97" t="s">
        <v>53</v>
      </c>
      <c r="C25" s="108">
        <f>IF(C$8="n/a","n/a",C17*C23)</f>
        <v>0</v>
      </c>
      <c r="D25" s="108">
        <f>IF(D$8="n/a","n/a",D17*D23)</f>
        <v>0</v>
      </c>
      <c r="E25" s="108">
        <f>IF(E$8="n/a","n/a",E17*E23)</f>
        <v>0</v>
      </c>
      <c r="F25" s="108">
        <f>IF(F$8="n/a","n/a",F17*F23)</f>
        <v>0</v>
      </c>
    </row>
    <row r="26" spans="1:6" ht="15" x14ac:dyDescent="0.25">
      <c r="A26" s="97" t="s">
        <v>189</v>
      </c>
      <c r="C26" s="122">
        <v>0</v>
      </c>
      <c r="D26" s="108">
        <f>C26</f>
        <v>0</v>
      </c>
      <c r="E26" s="108">
        <f>C26</f>
        <v>0</v>
      </c>
      <c r="F26" s="108">
        <f>C26</f>
        <v>0</v>
      </c>
    </row>
    <row r="27" spans="1:6" ht="15" x14ac:dyDescent="0.25">
      <c r="A27" s="97" t="s">
        <v>181</v>
      </c>
      <c r="C27" s="108">
        <f>C25-C26</f>
        <v>0</v>
      </c>
      <c r="D27" s="108">
        <f>D25-D26</f>
        <v>0</v>
      </c>
      <c r="E27" s="108">
        <f>E25-E26</f>
        <v>0</v>
      </c>
      <c r="F27" s="108">
        <f>F25-F26</f>
        <v>0</v>
      </c>
    </row>
    <row r="29" spans="1:6" ht="15" x14ac:dyDescent="0.25">
      <c r="A29" s="97" t="s">
        <v>221</v>
      </c>
    </row>
    <row r="30" spans="1:6" x14ac:dyDescent="0.2">
      <c r="A30" s="95" t="s">
        <v>6</v>
      </c>
      <c r="C30" s="33">
        <v>0</v>
      </c>
      <c r="D30" s="111">
        <f t="shared" ref="D30:F32" si="0">$C30</f>
        <v>0</v>
      </c>
      <c r="E30" s="111">
        <f t="shared" si="0"/>
        <v>0</v>
      </c>
      <c r="F30" s="111">
        <f t="shared" si="0"/>
        <v>0</v>
      </c>
    </row>
    <row r="31" spans="1:6" x14ac:dyDescent="0.2">
      <c r="A31" s="95" t="s">
        <v>27</v>
      </c>
      <c r="C31" s="33">
        <v>0</v>
      </c>
      <c r="D31" s="111">
        <f t="shared" si="0"/>
        <v>0</v>
      </c>
      <c r="E31" s="111">
        <f t="shared" si="0"/>
        <v>0</v>
      </c>
      <c r="F31" s="111">
        <f t="shared" si="0"/>
        <v>0</v>
      </c>
    </row>
    <row r="32" spans="1:6" x14ac:dyDescent="0.2">
      <c r="A32" s="95" t="s">
        <v>7</v>
      </c>
      <c r="C32" s="33">
        <v>0</v>
      </c>
      <c r="D32" s="111">
        <f t="shared" si="0"/>
        <v>0</v>
      </c>
      <c r="E32" s="111">
        <f t="shared" si="0"/>
        <v>0</v>
      </c>
      <c r="F32" s="111">
        <f t="shared" si="0"/>
        <v>0</v>
      </c>
    </row>
    <row r="33" spans="1:6" ht="15" x14ac:dyDescent="0.25">
      <c r="A33" s="97" t="s">
        <v>88</v>
      </c>
      <c r="C33" s="112">
        <f>IF(C$8="n/a","n/a",SUM(C30:C32))</f>
        <v>0</v>
      </c>
      <c r="D33" s="112">
        <f>IF(D$8="n/a","n/a",SUM(D30:D32))</f>
        <v>0</v>
      </c>
      <c r="E33" s="112">
        <f>IF(E$8="n/a","n/a",SUM(E30:E32))</f>
        <v>0</v>
      </c>
      <c r="F33" s="112">
        <f>IF(F$8="n/a","n/a",SUM(F30:F32))</f>
        <v>0</v>
      </c>
    </row>
    <row r="34" spans="1:6" ht="15" x14ac:dyDescent="0.25">
      <c r="A34" s="97" t="s">
        <v>89</v>
      </c>
      <c r="C34" s="108">
        <f>IF(C$8="n/a","n/a",C27/(1-C33)-C27)</f>
        <v>0</v>
      </c>
      <c r="D34" s="108">
        <f>IF(D$8="n/a","n/a",D27/(1-D33)-D27)</f>
        <v>0</v>
      </c>
      <c r="E34" s="108">
        <f>IF(E$8="n/a","n/a",E27/(1-E33)-E27)</f>
        <v>0</v>
      </c>
      <c r="F34" s="108">
        <f>IF(F$8="n/a","n/a",F27/(1-F33)-F27)</f>
        <v>0</v>
      </c>
    </row>
    <row r="36" spans="1:6" ht="15" x14ac:dyDescent="0.25">
      <c r="A36" s="113" t="s">
        <v>190</v>
      </c>
      <c r="B36" s="114"/>
      <c r="C36" s="115">
        <f>IF(C$8="n/a","n/a",C27/(1-C33))</f>
        <v>0</v>
      </c>
    </row>
    <row r="37" spans="1:6" ht="15" x14ac:dyDescent="0.25">
      <c r="A37" s="116" t="s">
        <v>191</v>
      </c>
      <c r="B37" s="117"/>
      <c r="C37" s="118"/>
      <c r="D37" s="119">
        <f>IF(D$8="n/a","n/a",D27/(1-D33))</f>
        <v>0</v>
      </c>
    </row>
    <row r="38" spans="1:6" s="120" customFormat="1" ht="15" x14ac:dyDescent="0.25">
      <c r="A38" s="97" t="s">
        <v>192</v>
      </c>
      <c r="B38" s="95"/>
      <c r="C38" s="108"/>
      <c r="D38" s="108"/>
      <c r="E38" s="108">
        <f>IF(E$8="n/a","n/a",E27/(1-E33))</f>
        <v>0</v>
      </c>
      <c r="F38" s="108">
        <f>IF(F$8="n/a","n/a",F25*F33)</f>
        <v>0</v>
      </c>
    </row>
    <row r="39" spans="1:6" s="120" customFormat="1" x14ac:dyDescent="0.2"/>
    <row r="40" spans="1:6" s="120" customFormat="1" x14ac:dyDescent="0.2">
      <c r="A40" s="2" t="s">
        <v>222</v>
      </c>
    </row>
    <row r="41" spans="1:6" s="120" customFormat="1" x14ac:dyDescent="0.2"/>
    <row r="42" spans="1:6" s="120" customFormat="1" x14ac:dyDescent="0.2"/>
    <row r="43" spans="1:6" s="120" customFormat="1" x14ac:dyDescent="0.2"/>
    <row r="44" spans="1:6" s="120" customFormat="1" x14ac:dyDescent="0.2"/>
    <row r="45" spans="1:6" s="120" customFormat="1" x14ac:dyDescent="0.2"/>
    <row r="46" spans="1:6" s="120" customFormat="1" x14ac:dyDescent="0.2"/>
    <row r="47" spans="1:6" s="120" customFormat="1" x14ac:dyDescent="0.2"/>
    <row r="48" spans="1:6" s="120" customFormat="1" x14ac:dyDescent="0.2"/>
    <row r="49" spans="1:6" s="120" customFormat="1" x14ac:dyDescent="0.2"/>
    <row r="50" spans="1:6" s="120" customFormat="1" x14ac:dyDescent="0.2"/>
    <row r="51" spans="1:6" s="120" customFormat="1" x14ac:dyDescent="0.2"/>
    <row r="52" spans="1:6" x14ac:dyDescent="0.2">
      <c r="A52" s="120"/>
      <c r="B52" s="120"/>
      <c r="C52" s="120"/>
      <c r="D52" s="120"/>
      <c r="E52" s="120"/>
      <c r="F52" s="120"/>
    </row>
    <row r="53" spans="1:6" x14ac:dyDescent="0.2">
      <c r="A53" s="120"/>
      <c r="B53" s="120"/>
      <c r="C53" s="120"/>
      <c r="D53" s="120"/>
      <c r="E53" s="120"/>
      <c r="F53" s="120"/>
    </row>
    <row r="54" spans="1:6" x14ac:dyDescent="0.2">
      <c r="A54" s="120"/>
      <c r="B54" s="120"/>
      <c r="C54" s="120"/>
      <c r="D54" s="120"/>
      <c r="E54" s="120"/>
      <c r="F54" s="120"/>
    </row>
    <row r="55" spans="1:6" s="120" customFormat="1" x14ac:dyDescent="0.2"/>
    <row r="56" spans="1:6" s="120" customFormat="1" x14ac:dyDescent="0.2"/>
    <row r="57" spans="1:6" s="120" customFormat="1" x14ac:dyDescent="0.2"/>
    <row r="58" spans="1:6" s="120" customFormat="1" x14ac:dyDescent="0.2"/>
    <row r="59" spans="1:6" x14ac:dyDescent="0.2">
      <c r="A59" s="120"/>
      <c r="B59" s="120"/>
      <c r="C59" s="120"/>
      <c r="D59" s="120"/>
      <c r="E59" s="120"/>
      <c r="F59" s="120"/>
    </row>
    <row r="68" spans="1:1" x14ac:dyDescent="0.2">
      <c r="A68" s="121"/>
    </row>
    <row r="69" spans="1:1" x14ac:dyDescent="0.2">
      <c r="A69" s="121"/>
    </row>
    <row r="70" spans="1:1" x14ac:dyDescent="0.2">
      <c r="A70" s="121"/>
    </row>
    <row r="71" spans="1:1" x14ac:dyDescent="0.2">
      <c r="A71" s="121"/>
    </row>
  </sheetData>
  <sheetProtection algorithmName="SHA-512" hashValue="4rJ1U72mAucNtDOAFioStOB/vMM7CH8CgzmAdHr5+VNf6f4XwxdId5hKh1ETEwLmLRWx+uvavY1ePM+mQcAgrQ==" saltValue="18xKIdUC59p5NJRgYFtvqg==" spinCount="100000" sheet="1" objects="1" scenarios="1"/>
  <pageMargins left="0.5" right="0.5" top="0.5" bottom="0.5" header="0.3" footer="0.25"/>
  <pageSetup scale="75" fitToWidth="0" fitToHeight="0" orientation="landscape" r:id="rId1"/>
  <headerFooter scaleWithDoc="0">
    <oddHeader>&amp;L&amp;"Arial,Regular"&amp;12&amp;C&amp;"Arial,Regular"&amp;12&amp;R&amp;"Arial,Bold"&amp;16</oddHeader>
    <oddFooter>&amp;C&amp;"Arial,Bold"&amp;7Health Care Authority&amp;L&amp;"Times New Roman,Regular"&amp;5v1.8 &amp;F &amp;A
&amp;D &amp;T&amp;R&amp;"Times New Roman,Regular"&amp;6Page &amp;P of &amp;"of ,Regular"&amp;N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38"/>
  <sheetViews>
    <sheetView topLeftCell="A2" zoomScaleNormal="100" workbookViewId="0">
      <selection activeCell="A2" sqref="A2"/>
    </sheetView>
  </sheetViews>
  <sheetFormatPr defaultRowHeight="14.25" outlineLevelRow="1" x14ac:dyDescent="0.2"/>
  <cols>
    <col min="1" max="1" width="42.875" style="47" customWidth="1"/>
    <col min="2" max="2" width="1.125" style="47" customWidth="1"/>
    <col min="3" max="4" width="15.625" style="47" customWidth="1"/>
    <col min="5" max="16384" width="9" style="47"/>
  </cols>
  <sheetData>
    <row r="1" spans="1:4" hidden="1" outlineLevel="1" x14ac:dyDescent="0.2">
      <c r="A1" s="4"/>
      <c r="B1" s="4"/>
      <c r="C1" s="9">
        <v>1</v>
      </c>
    </row>
    <row r="2" spans="1:4" ht="15" collapsed="1" x14ac:dyDescent="0.25">
      <c r="A2" s="1" t="s">
        <v>11</v>
      </c>
      <c r="B2" s="4"/>
      <c r="C2" s="4"/>
    </row>
    <row r="3" spans="1:4" ht="15" x14ac:dyDescent="0.25">
      <c r="A3" s="82" t="str">
        <f>"RFP 3872 Exhibit K - Cost &amp; Plan Design - "&amp;Carrier</f>
        <v>RFP 3872 Exhibit K - Cost &amp; Plan Design - Carrier Name</v>
      </c>
      <c r="B3" s="4"/>
      <c r="C3" s="4"/>
    </row>
    <row r="4" spans="1:4" ht="15" x14ac:dyDescent="0.25">
      <c r="A4" s="1" t="s">
        <v>195</v>
      </c>
      <c r="B4" s="4"/>
      <c r="C4" s="4"/>
    </row>
    <row r="5" spans="1:4" ht="15" x14ac:dyDescent="0.25">
      <c r="A5" s="7" t="s">
        <v>109</v>
      </c>
      <c r="B5" s="4"/>
      <c r="C5" s="4"/>
    </row>
    <row r="6" spans="1:4" x14ac:dyDescent="0.2">
      <c r="A6" s="14"/>
      <c r="B6" s="4"/>
      <c r="C6" s="4"/>
    </row>
    <row r="7" spans="1:4" x14ac:dyDescent="0.2">
      <c r="A7" s="4"/>
      <c r="B7" s="4"/>
      <c r="C7" s="4"/>
    </row>
    <row r="8" spans="1:4" ht="15" x14ac:dyDescent="0.25">
      <c r="A8" s="4"/>
      <c r="B8" s="4"/>
      <c r="C8" s="10" t="s">
        <v>223</v>
      </c>
      <c r="D8" s="5"/>
    </row>
    <row r="9" spans="1:4" ht="28.5" x14ac:dyDescent="0.2">
      <c r="A9" s="4" t="s">
        <v>93</v>
      </c>
      <c r="B9" s="4"/>
      <c r="C9" s="11" t="str">
        <f>INDEX('General Inputs'!$C$9:$C$16,MATCH(C$1,'General Inputs'!$A$9:$A$16,0))</f>
        <v>Baseline FFS Medical</v>
      </c>
      <c r="D9" s="11" t="s">
        <v>94</v>
      </c>
    </row>
    <row r="10" spans="1:4" ht="15" x14ac:dyDescent="0.25">
      <c r="A10" s="4" t="s">
        <v>98</v>
      </c>
      <c r="B10" s="4"/>
      <c r="C10" s="11"/>
      <c r="D10" s="54">
        <f>'WS2'!C36</f>
        <v>0</v>
      </c>
    </row>
    <row r="11" spans="1:4" x14ac:dyDescent="0.2">
      <c r="A11" s="4"/>
      <c r="B11" s="4"/>
      <c r="C11" s="11"/>
      <c r="D11" s="11"/>
    </row>
    <row r="12" spans="1:4" ht="15" x14ac:dyDescent="0.25">
      <c r="A12" s="36" t="s">
        <v>117</v>
      </c>
      <c r="B12"/>
      <c r="C12"/>
      <c r="D12"/>
    </row>
    <row r="13" spans="1:4" x14ac:dyDescent="0.2">
      <c r="A13" s="37" t="s">
        <v>46</v>
      </c>
      <c r="B13"/>
      <c r="C13" s="69">
        <v>1</v>
      </c>
      <c r="D13" s="51">
        <f>'WS2'!C41</f>
        <v>0</v>
      </c>
    </row>
    <row r="14" spans="1:4" x14ac:dyDescent="0.2">
      <c r="A14" s="37" t="s">
        <v>45</v>
      </c>
      <c r="B14"/>
      <c r="C14" s="69">
        <v>1</v>
      </c>
      <c r="D14" s="51">
        <f>'WS2'!C42</f>
        <v>0</v>
      </c>
    </row>
    <row r="15" spans="1:4" x14ac:dyDescent="0.2">
      <c r="A15" s="37" t="s">
        <v>47</v>
      </c>
      <c r="B15"/>
      <c r="C15" s="69">
        <v>1</v>
      </c>
      <c r="D15" s="51">
        <f>'WS2'!C43</f>
        <v>0</v>
      </c>
    </row>
    <row r="16" spans="1:4" x14ac:dyDescent="0.2">
      <c r="A16" s="37" t="s">
        <v>63</v>
      </c>
      <c r="B16"/>
      <c r="C16" s="69">
        <v>1</v>
      </c>
      <c r="D16" s="51">
        <f>'WS2'!C44</f>
        <v>0</v>
      </c>
    </row>
    <row r="17" spans="1:4" x14ac:dyDescent="0.2">
      <c r="A17" s="37" t="s">
        <v>64</v>
      </c>
      <c r="B17"/>
      <c r="C17" s="69">
        <v>1</v>
      </c>
      <c r="D17" s="51">
        <f>'WS2'!C45</f>
        <v>0</v>
      </c>
    </row>
    <row r="18" spans="1:4" x14ac:dyDescent="0.2">
      <c r="A18" s="46" t="s">
        <v>65</v>
      </c>
      <c r="B18"/>
      <c r="C18" s="69">
        <v>1</v>
      </c>
      <c r="D18" s="51">
        <f>'WS2'!C46</f>
        <v>0</v>
      </c>
    </row>
    <row r="19" spans="1:4" ht="15" x14ac:dyDescent="0.25">
      <c r="A19" s="36" t="s">
        <v>194</v>
      </c>
      <c r="B19"/>
      <c r="C19" s="53"/>
      <c r="D19" s="54">
        <f>SUMPRODUCT(C13:C18,D13:D18)</f>
        <v>0</v>
      </c>
    </row>
    <row r="21" spans="1:4" ht="15" x14ac:dyDescent="0.25">
      <c r="A21" s="36" t="s">
        <v>119</v>
      </c>
      <c r="B21"/>
      <c r="C21"/>
      <c r="D21"/>
    </row>
    <row r="22" spans="1:4" x14ac:dyDescent="0.2">
      <c r="A22" s="37" t="str">
        <f>'WS2'!A51</f>
        <v xml:space="preserve">  Alternative Therapies</v>
      </c>
      <c r="B22"/>
      <c r="C22" s="70">
        <v>0</v>
      </c>
      <c r="D22" s="51">
        <f>'WS2'!$C51</f>
        <v>0</v>
      </c>
    </row>
    <row r="23" spans="1:4" x14ac:dyDescent="0.2">
      <c r="A23" s="37" t="str">
        <f>'WS2'!A52</f>
        <v xml:space="preserve">  Counseling Services</v>
      </c>
      <c r="B23"/>
      <c r="C23" s="70">
        <v>0</v>
      </c>
      <c r="D23" s="51">
        <f>'WS2'!$C52</f>
        <v>0</v>
      </c>
    </row>
    <row r="24" spans="1:4" x14ac:dyDescent="0.2">
      <c r="A24" s="37" t="str">
        <f>'WS2'!A53</f>
        <v xml:space="preserve">  OTC Drug Benefit</v>
      </c>
      <c r="B24" s="4"/>
      <c r="C24" s="70">
        <v>0</v>
      </c>
      <c r="D24" s="51">
        <f>'WS2'!$C53</f>
        <v>0</v>
      </c>
    </row>
    <row r="25" spans="1:4" x14ac:dyDescent="0.2">
      <c r="A25" s="37" t="str">
        <f>'WS2'!A54</f>
        <v xml:space="preserve">  Post-Discharge In-Home Medication Reconciliation</v>
      </c>
      <c r="B25" s="4"/>
      <c r="C25" s="70">
        <v>0</v>
      </c>
      <c r="D25" s="51">
        <f>'WS2'!$C54</f>
        <v>0</v>
      </c>
    </row>
    <row r="26" spans="1:4" x14ac:dyDescent="0.2">
      <c r="A26" s="37" t="str">
        <f>'WS2'!A55</f>
        <v xml:space="preserve">  Readmission Prevention</v>
      </c>
      <c r="B26" s="4"/>
      <c r="C26" s="70">
        <v>0</v>
      </c>
      <c r="D26" s="51">
        <f>'WS2'!$C55</f>
        <v>0</v>
      </c>
    </row>
    <row r="27" spans="1:4" x14ac:dyDescent="0.2">
      <c r="A27" s="37" t="str">
        <f>'WS2'!A56</f>
        <v xml:space="preserve">  Wigs for Hair Loss Related to Chemotherapy</v>
      </c>
      <c r="B27" s="4"/>
      <c r="C27" s="70">
        <v>0</v>
      </c>
      <c r="D27" s="51">
        <f>'WS2'!$C56</f>
        <v>0</v>
      </c>
    </row>
    <row r="28" spans="1:4" x14ac:dyDescent="0.2">
      <c r="A28" s="37" t="str">
        <f>'WS2'!A57</f>
        <v>Bidder Proposed - 1</v>
      </c>
      <c r="B28" s="4"/>
      <c r="C28" s="70">
        <v>0</v>
      </c>
      <c r="D28" s="51">
        <f>'WS2'!$C57</f>
        <v>0</v>
      </c>
    </row>
    <row r="29" spans="1:4" x14ac:dyDescent="0.2">
      <c r="A29" s="37" t="str">
        <f>'WS2'!A58</f>
        <v>Bidder Proposed - 2</v>
      </c>
      <c r="B29" s="4"/>
      <c r="C29" s="70">
        <v>0</v>
      </c>
      <c r="D29" s="51">
        <f>'WS2'!$C58</f>
        <v>0</v>
      </c>
    </row>
    <row r="30" spans="1:4" x14ac:dyDescent="0.2">
      <c r="A30" s="37" t="str">
        <f>'WS2'!A59</f>
        <v>Bidder Proposed - 3</v>
      </c>
      <c r="B30" s="4"/>
      <c r="C30" s="70">
        <v>0</v>
      </c>
      <c r="D30" s="51">
        <f>'WS2'!$C59</f>
        <v>0</v>
      </c>
    </row>
    <row r="31" spans="1:4" x14ac:dyDescent="0.2">
      <c r="A31" s="37" t="str">
        <f>'WS2'!A60</f>
        <v>Bidder Proposed - 4</v>
      </c>
      <c r="B31" s="4"/>
      <c r="C31" s="70">
        <v>0</v>
      </c>
      <c r="D31" s="51">
        <f>'WS2'!$C60</f>
        <v>0</v>
      </c>
    </row>
    <row r="32" spans="1:4" ht="15" x14ac:dyDescent="0.25">
      <c r="A32" s="38" t="s">
        <v>48</v>
      </c>
      <c r="B32" s="4"/>
      <c r="C32" s="53"/>
      <c r="D32" s="54">
        <f>SUMPRODUCT(C22:C31,D22:D31)</f>
        <v>0</v>
      </c>
    </row>
    <row r="35" spans="1:4" ht="28.5" x14ac:dyDescent="0.2">
      <c r="A35" s="47" t="s">
        <v>97</v>
      </c>
      <c r="C35" s="11" t="s">
        <v>69</v>
      </c>
      <c r="D35" s="11" t="s">
        <v>94</v>
      </c>
    </row>
    <row r="36" spans="1:4" ht="15" x14ac:dyDescent="0.25">
      <c r="A36" s="38" t="s">
        <v>190</v>
      </c>
      <c r="C36" s="6"/>
      <c r="D36" s="8">
        <f>'WS4'!C36</f>
        <v>0</v>
      </c>
    </row>
    <row r="38" spans="1:4" x14ac:dyDescent="0.2">
      <c r="A38" s="47" t="s">
        <v>193</v>
      </c>
      <c r="D38" s="6">
        <f>D10+D19+D32+D36</f>
        <v>0</v>
      </c>
    </row>
  </sheetData>
  <sheetProtection algorithmName="SHA-512" hashValue="j4A68Ed1l75kBzCNo2dZedwnxA82G8I+1TqNK9rCJaQKbljHQBAQR0nNbX72WTJae5g1qVOTN2rV8D8j+jQiFQ==" saltValue="YHucw+CyPB4IOvOBTWVNgQ==" spinCount="100000" sheet="1" objects="1" scenarios="1"/>
  <pageMargins left="0.5" right="0.5" top="0.5" bottom="0.5" header="0.3" footer="0.25"/>
  <pageSetup scale="75" orientation="landscape" r:id="rId1"/>
  <headerFooter scaleWithDoc="0">
    <oddHeader>&amp;L&amp;"Arial,Regular"&amp;12&amp;C&amp;"Arial,Regular"&amp;12&amp;R&amp;"Arial,Bold"&amp;16</oddHeader>
    <oddFooter>&amp;C&amp;"Arial,Bold"&amp;7Health Care Authority&amp;L&amp;"Times New Roman,Regular"&amp;5v1.8 &amp;F &amp;A
&amp;D &amp;T&amp;R&amp;"Times New Roman,Regular"&amp;6Page &amp;P of &amp;"of ,Regular"&amp;N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39"/>
  <sheetViews>
    <sheetView zoomScaleNormal="100" workbookViewId="0"/>
  </sheetViews>
  <sheetFormatPr defaultRowHeight="14.25" x14ac:dyDescent="0.2"/>
  <cols>
    <col min="1" max="1" width="42.875" style="47" customWidth="1"/>
    <col min="2" max="2" width="1.125" style="47" customWidth="1"/>
    <col min="3" max="4" width="15.625" style="47" customWidth="1"/>
    <col min="5" max="16384" width="9" style="47"/>
  </cols>
  <sheetData>
    <row r="1" spans="1:6" ht="15" x14ac:dyDescent="0.25">
      <c r="A1" s="1" t="s">
        <v>11</v>
      </c>
      <c r="B1" s="4"/>
      <c r="C1" s="4"/>
      <c r="D1" s="4"/>
    </row>
    <row r="2" spans="1:6" ht="15" x14ac:dyDescent="0.25">
      <c r="A2" s="82" t="str">
        <f>"RFP 3872 Exhibit K - Cost &amp; Plan Design - "&amp;Carrier</f>
        <v>RFP 3872 Exhibit K - Cost &amp; Plan Design - Carrier Name</v>
      </c>
      <c r="B2" s="4"/>
      <c r="C2" s="4"/>
      <c r="D2" s="4"/>
    </row>
    <row r="3" spans="1:6" ht="15" x14ac:dyDescent="0.25">
      <c r="A3" s="1" t="s">
        <v>196</v>
      </c>
      <c r="B3" s="4"/>
      <c r="C3" s="4"/>
      <c r="D3" s="4"/>
    </row>
    <row r="4" spans="1:6" ht="15" x14ac:dyDescent="0.25">
      <c r="A4" s="7" t="s">
        <v>110</v>
      </c>
      <c r="B4" s="4"/>
      <c r="C4" s="4"/>
      <c r="D4" s="4"/>
    </row>
    <row r="5" spans="1:6" x14ac:dyDescent="0.2">
      <c r="A5" s="14"/>
      <c r="B5" s="4"/>
      <c r="C5" s="4"/>
      <c r="D5" s="4"/>
    </row>
    <row r="6" spans="1:6" x14ac:dyDescent="0.2">
      <c r="A6" s="4"/>
      <c r="B6" s="4"/>
      <c r="C6" s="4"/>
      <c r="D6" s="4"/>
    </row>
    <row r="7" spans="1:6" ht="15" x14ac:dyDescent="0.25">
      <c r="A7" s="4"/>
      <c r="B7" s="4"/>
      <c r="C7" s="10" t="s">
        <v>100</v>
      </c>
      <c r="D7" s="5"/>
    </row>
    <row r="8" spans="1:6" ht="28.5" x14ac:dyDescent="0.2">
      <c r="A8" s="4" t="s">
        <v>93</v>
      </c>
      <c r="B8" s="4"/>
      <c r="C8" s="123" t="s">
        <v>112</v>
      </c>
      <c r="D8" s="11" t="s">
        <v>94</v>
      </c>
    </row>
    <row r="9" spans="1:6" ht="15" x14ac:dyDescent="0.25">
      <c r="A9" s="4" t="s">
        <v>98</v>
      </c>
      <c r="B9" s="4"/>
      <c r="C9" s="11"/>
      <c r="D9" s="54">
        <f>SUM(INDEX('WS2'!$C$36:$F$38,,MATCH($C$8,'WS2'!$C$8:$F$8,0)))</f>
        <v>0</v>
      </c>
    </row>
    <row r="10" spans="1:6" x14ac:dyDescent="0.2">
      <c r="A10" s="4"/>
      <c r="B10" s="4"/>
      <c r="C10" s="11"/>
      <c r="D10" s="11"/>
    </row>
    <row r="11" spans="1:6" customFormat="1" ht="15" x14ac:dyDescent="0.25">
      <c r="A11" s="36" t="s">
        <v>117</v>
      </c>
    </row>
    <row r="12" spans="1:6" customFormat="1" x14ac:dyDescent="0.2">
      <c r="A12" s="37" t="s">
        <v>46</v>
      </c>
      <c r="C12" s="124">
        <v>0</v>
      </c>
      <c r="D12" s="51">
        <f>IF(C12=0,0,INDEX('WS2'!$C$41:$F$61,MATCH($A12,'WS2'!$A$41:$A$61,0),MATCH($C$8,'WS2'!$C$8:$F$8,0)))</f>
        <v>0</v>
      </c>
      <c r="E12" s="51"/>
      <c r="F12" s="51"/>
    </row>
    <row r="13" spans="1:6" customFormat="1" x14ac:dyDescent="0.2">
      <c r="A13" s="37" t="s">
        <v>45</v>
      </c>
      <c r="C13" s="124">
        <v>0</v>
      </c>
      <c r="D13" s="51">
        <f>IF(C13=0,0,INDEX('WS2'!$C$41:$F$61,MATCH($A13,'WS2'!$A$41:$A$61,0),MATCH($C$8,'WS2'!$C$8:$F$8,0)))</f>
        <v>0</v>
      </c>
      <c r="E13" s="51"/>
      <c r="F13" s="51"/>
    </row>
    <row r="14" spans="1:6" customFormat="1" x14ac:dyDescent="0.2">
      <c r="A14" s="37" t="s">
        <v>47</v>
      </c>
      <c r="C14" s="124">
        <v>0</v>
      </c>
      <c r="D14" s="51">
        <f>IF(C14=0,0,INDEX('WS2'!$C$41:$F$61,MATCH($A14,'WS2'!$A$41:$A$61,0),MATCH($C$8,'WS2'!$C$8:$F$8,0)))</f>
        <v>0</v>
      </c>
      <c r="E14" s="51"/>
      <c r="F14" s="51"/>
    </row>
    <row r="15" spans="1:6" customFormat="1" x14ac:dyDescent="0.2">
      <c r="A15" s="37" t="s">
        <v>63</v>
      </c>
      <c r="C15" s="124">
        <v>0</v>
      </c>
      <c r="D15" s="51">
        <f>IF(C15=0,0,INDEX('WS2'!$C$41:$F$61,MATCH($A15,'WS2'!$A$41:$A$61,0),MATCH($C$8,'WS2'!$C$8:$F$8,0)))</f>
        <v>0</v>
      </c>
      <c r="E15" s="51"/>
      <c r="F15" s="51"/>
    </row>
    <row r="16" spans="1:6" customFormat="1" x14ac:dyDescent="0.2">
      <c r="A16" s="37" t="s">
        <v>64</v>
      </c>
      <c r="C16" s="124">
        <v>0</v>
      </c>
      <c r="D16" s="51">
        <f>IF(C16=0,0,INDEX('WS2'!$C$41:$F$61,MATCH($A16,'WS2'!$A$41:$A$61,0),MATCH($C$8,'WS2'!$C$8:$F$8,0)))</f>
        <v>0</v>
      </c>
      <c r="E16" s="51"/>
      <c r="F16" s="51"/>
    </row>
    <row r="17" spans="1:6" customFormat="1" x14ac:dyDescent="0.2">
      <c r="A17" s="46" t="s">
        <v>65</v>
      </c>
      <c r="C17" s="124">
        <v>0</v>
      </c>
      <c r="D17" s="51">
        <f>IF(C17=0,0,INDEX('WS2'!$C$41:$F$61,MATCH($A17,'WS2'!$A$41:$A$61,0),MATCH($C$8,'WS2'!$C$8:$F$8,0)))</f>
        <v>0</v>
      </c>
      <c r="E17" s="51"/>
      <c r="F17" s="51"/>
    </row>
    <row r="18" spans="1:6" customFormat="1" ht="15" x14ac:dyDescent="0.25">
      <c r="A18" s="36" t="s">
        <v>95</v>
      </c>
      <c r="C18" s="53"/>
      <c r="D18" s="54">
        <f>SUMPRODUCT(C12:C17,D12:D17)</f>
        <v>0</v>
      </c>
      <c r="E18" s="52"/>
      <c r="F18" s="52"/>
    </row>
    <row r="20" spans="1:6" ht="15" x14ac:dyDescent="0.25">
      <c r="A20" s="36" t="s">
        <v>119</v>
      </c>
      <c r="B20"/>
      <c r="C20"/>
      <c r="D20"/>
    </row>
    <row r="21" spans="1:6" x14ac:dyDescent="0.2">
      <c r="A21" s="37" t="str">
        <f>'WS2'!A51</f>
        <v xml:space="preserve">  Alternative Therapies</v>
      </c>
      <c r="B21"/>
      <c r="C21" s="124">
        <v>0</v>
      </c>
      <c r="D21" s="51">
        <f>IF(C21=0,0,INDEX('WS2'!$C$41:$F$61,MATCH($A21,'WS2'!$A$41:$A$61,0),MATCH($C$8,'WS2'!$C$8:$F$8,0)))</f>
        <v>0</v>
      </c>
    </row>
    <row r="22" spans="1:6" x14ac:dyDescent="0.2">
      <c r="A22" s="37" t="str">
        <f>'WS2'!A52</f>
        <v xml:space="preserve">  Counseling Services</v>
      </c>
      <c r="B22"/>
      <c r="C22" s="124">
        <v>0</v>
      </c>
      <c r="D22" s="51">
        <f>IF(C22=0,0,INDEX('WS2'!$C$41:$F$61,MATCH($A22,'WS2'!$A$41:$A$61,0),MATCH($C$8,'WS2'!$C$8:$F$8,0)))</f>
        <v>0</v>
      </c>
    </row>
    <row r="23" spans="1:6" x14ac:dyDescent="0.2">
      <c r="A23" s="37" t="str">
        <f>'WS2'!A53</f>
        <v xml:space="preserve">  OTC Drug Benefit</v>
      </c>
      <c r="B23" s="4"/>
      <c r="C23" s="124">
        <v>0</v>
      </c>
      <c r="D23" s="51">
        <f>IF(C23=0,0,INDEX('WS2'!$C$41:$F$61,MATCH($A23,'WS2'!$A$41:$A$61,0),MATCH($C$8,'WS2'!$C$8:$F$8,0)))</f>
        <v>0</v>
      </c>
    </row>
    <row r="24" spans="1:6" x14ac:dyDescent="0.2">
      <c r="A24" s="37" t="str">
        <f>'WS2'!A54</f>
        <v xml:space="preserve">  Post-Discharge In-Home Medication Reconciliation</v>
      </c>
      <c r="B24" s="4"/>
      <c r="C24" s="124">
        <v>0</v>
      </c>
      <c r="D24" s="51">
        <f>IF(C24=0,0,INDEX('WS2'!$C$41:$F$61,MATCH($A24,'WS2'!$A$41:$A$61,0),MATCH($C$8,'WS2'!$C$8:$F$8,0)))</f>
        <v>0</v>
      </c>
    </row>
    <row r="25" spans="1:6" x14ac:dyDescent="0.2">
      <c r="A25" s="37" t="str">
        <f>'WS2'!A55</f>
        <v xml:space="preserve">  Readmission Prevention</v>
      </c>
      <c r="B25" s="4"/>
      <c r="C25" s="124">
        <v>0</v>
      </c>
      <c r="D25" s="51">
        <f>IF(C25=0,0,INDEX('WS2'!$C$41:$F$61,MATCH($A25,'WS2'!$A$41:$A$61,0),MATCH($C$8,'WS2'!$C$8:$F$8,0)))</f>
        <v>0</v>
      </c>
    </row>
    <row r="26" spans="1:6" x14ac:dyDescent="0.2">
      <c r="A26" s="37" t="str">
        <f>'WS2'!A56</f>
        <v xml:space="preserve">  Wigs for Hair Loss Related to Chemotherapy</v>
      </c>
      <c r="B26" s="4"/>
      <c r="C26" s="124">
        <v>0</v>
      </c>
      <c r="D26" s="51">
        <f>IF(C26=0,0,INDEX('WS2'!$C$41:$F$61,MATCH($A26,'WS2'!$A$41:$A$61,0),MATCH($C$8,'WS2'!$C$8:$F$8,0)))</f>
        <v>0</v>
      </c>
    </row>
    <row r="27" spans="1:6" x14ac:dyDescent="0.2">
      <c r="A27" s="125" t="str">
        <f>'WS2'!A57</f>
        <v>Bidder Proposed - 1</v>
      </c>
      <c r="B27" s="4"/>
      <c r="C27" s="124">
        <v>0</v>
      </c>
      <c r="D27" s="51">
        <f>IF(C27=0,0,INDEX('WS2'!$C$41:$F$61,MATCH($A27,'WS2'!$A$41:$A$61,0),MATCH($C$8,'WS2'!$C$8:$F$8,0)))</f>
        <v>0</v>
      </c>
    </row>
    <row r="28" spans="1:6" x14ac:dyDescent="0.2">
      <c r="A28" s="125" t="str">
        <f>'WS2'!A58</f>
        <v>Bidder Proposed - 2</v>
      </c>
      <c r="B28" s="4"/>
      <c r="C28" s="124">
        <v>0</v>
      </c>
      <c r="D28" s="51">
        <f>IF(C28=0,0,INDEX('WS2'!$C$41:$F$61,MATCH($A28,'WS2'!$A$41:$A$61,0),MATCH($C$8,'WS2'!$C$8:$F$8,0)))</f>
        <v>0</v>
      </c>
    </row>
    <row r="29" spans="1:6" x14ac:dyDescent="0.2">
      <c r="A29" s="125" t="str">
        <f>'WS2'!A59</f>
        <v>Bidder Proposed - 3</v>
      </c>
      <c r="B29" s="4"/>
      <c r="C29" s="124">
        <v>0</v>
      </c>
      <c r="D29" s="51">
        <f>IF(C29=0,0,INDEX('WS2'!$C$41:$F$61,MATCH($A29,'WS2'!$A$41:$A$61,0),MATCH($C$8,'WS2'!$C$8:$F$8,0)))</f>
        <v>0</v>
      </c>
    </row>
    <row r="30" spans="1:6" x14ac:dyDescent="0.2">
      <c r="A30" s="125" t="str">
        <f>'WS2'!A60</f>
        <v>Bidder Proposed - 4</v>
      </c>
      <c r="B30" s="4"/>
      <c r="C30" s="124">
        <v>0</v>
      </c>
      <c r="D30" s="51">
        <f>IF(C30=0,0,INDEX('WS2'!$C$41:$F$61,MATCH($A30,'WS2'!$A$41:$A$61,0),MATCH($C$8,'WS2'!$C$8:$F$8,0)))</f>
        <v>0</v>
      </c>
    </row>
    <row r="31" spans="1:6" ht="15" x14ac:dyDescent="0.25">
      <c r="A31" s="38" t="s">
        <v>96</v>
      </c>
      <c r="B31" s="4"/>
      <c r="C31" s="53"/>
      <c r="D31" s="54">
        <f>SUMPRODUCT(C21:C30,D21:D30)</f>
        <v>0</v>
      </c>
    </row>
    <row r="34" spans="1:4" ht="28.5" x14ac:dyDescent="0.2">
      <c r="A34" s="47" t="s">
        <v>97</v>
      </c>
      <c r="C34" s="123" t="s">
        <v>83</v>
      </c>
      <c r="D34" s="6" t="s">
        <v>99</v>
      </c>
    </row>
    <row r="35" spans="1:4" ht="15" x14ac:dyDescent="0.25">
      <c r="A35" s="38" t="s">
        <v>190</v>
      </c>
      <c r="C35" s="6"/>
      <c r="D35" s="8">
        <f>SUM(INDEX('WS4'!$C$36:$F$38,,MATCH(C34,'WS4'!$C$8:$F$8,0)))</f>
        <v>0</v>
      </c>
    </row>
    <row r="37" spans="1:4" ht="15" x14ac:dyDescent="0.25">
      <c r="A37" s="47" t="s">
        <v>193</v>
      </c>
      <c r="D37" s="8">
        <f>D9+D18+D31+D35</f>
        <v>0</v>
      </c>
    </row>
    <row r="38" spans="1:4" x14ac:dyDescent="0.2">
      <c r="A38" s="47" t="s">
        <v>197</v>
      </c>
      <c r="C38" s="6"/>
      <c r="D38" s="77">
        <f>MIN(183,D37*0.5)</f>
        <v>0</v>
      </c>
    </row>
    <row r="39" spans="1:4" x14ac:dyDescent="0.2">
      <c r="A39" s="47" t="s">
        <v>198</v>
      </c>
      <c r="C39" s="6"/>
      <c r="D39" s="6">
        <f>MAX(D37*0.5,D37-183)</f>
        <v>0</v>
      </c>
    </row>
  </sheetData>
  <sheetProtection algorithmName="SHA-512" hashValue="GvDfPAg+4ZUsk1skGBSqZGM63nNGHddgtU7COfbeJYUt7X+Exte6DCFy5kbKUT6j6vyTgkQRc+yvU/GaCba0qg==" saltValue="1N9Lxdomu3NjMxQHhEDyZA==" spinCount="100000" sheet="1" objects="1" scenarios="1"/>
  <pageMargins left="0.5" right="0.5" top="0.5" bottom="0.5" header="0.3" footer="0.25"/>
  <pageSetup scale="75" orientation="landscape" r:id="rId1"/>
  <headerFooter scaleWithDoc="0">
    <oddHeader>&amp;L&amp;"Arial,Regular"&amp;12&amp;C&amp;"Arial,Regular"&amp;12&amp;R&amp;"Arial,Bold"&amp;16</oddHeader>
    <oddFooter>&amp;C&amp;"Arial,Bold"&amp;7Health Care Authority&amp;L&amp;"Times New Roman,Regular"&amp;5v1.8 &amp;F &amp;A
&amp;D &amp;T&amp;R&amp;"Times New Roman,Regular"&amp;6Page &amp;P of &amp;"of ,Regular"&amp;N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'General Inputs'!$C$10:$C$12</xm:f>
          </x14:formula1>
          <xm:sqref>C8</xm:sqref>
        </x14:dataValidation>
        <x14:dataValidation type="list" allowBlank="1" showInputMessage="1" showErrorMessage="1">
          <x14:formula1>
            <xm:f>'General Inputs'!$C$14:$C$16</xm:f>
          </x14:formula1>
          <xm:sqref>C34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51"/>
  <sheetViews>
    <sheetView showGridLines="0" zoomScale="90" zoomScaleNormal="90" workbookViewId="0"/>
  </sheetViews>
  <sheetFormatPr defaultRowHeight="14.25" x14ac:dyDescent="0.2"/>
  <cols>
    <col min="1" max="1" width="42.75" style="120" bestFit="1" customWidth="1"/>
    <col min="2" max="2" width="17.375" style="120" bestFit="1" customWidth="1"/>
    <col min="3" max="3" width="17.375" style="120" customWidth="1"/>
    <col min="4" max="4" width="19" style="120" customWidth="1"/>
    <col min="5" max="5" width="23.75" style="120" customWidth="1"/>
    <col min="6" max="6" width="2" style="120" customWidth="1"/>
    <col min="7" max="7" width="44.25" style="120" bestFit="1" customWidth="1"/>
    <col min="8" max="8" width="17.375" style="120" bestFit="1" customWidth="1"/>
    <col min="9" max="9" width="17.375" style="120" customWidth="1"/>
    <col min="10" max="10" width="19" style="120" customWidth="1"/>
    <col min="11" max="11" width="23.75" style="120" customWidth="1"/>
    <col min="12" max="12" width="2" style="120" customWidth="1"/>
    <col min="13" max="13" width="44.375" style="120" customWidth="1"/>
    <col min="14" max="14" width="17.375" style="120" bestFit="1" customWidth="1"/>
    <col min="15" max="15" width="17.375" style="120" customWidth="1"/>
    <col min="16" max="16" width="19" style="120" customWidth="1"/>
    <col min="17" max="17" width="23.75" style="120" customWidth="1"/>
    <col min="18" max="16384" width="9" style="120"/>
  </cols>
  <sheetData>
    <row r="1" spans="1:17" s="86" customFormat="1" ht="15" x14ac:dyDescent="0.25">
      <c r="A1" s="82" t="s">
        <v>11</v>
      </c>
      <c r="B1" s="95"/>
      <c r="C1" s="95"/>
      <c r="D1" s="95"/>
      <c r="G1" s="82" t="s">
        <v>11</v>
      </c>
      <c r="M1" s="82" t="s">
        <v>11</v>
      </c>
    </row>
    <row r="2" spans="1:17" s="86" customFormat="1" ht="15" x14ac:dyDescent="0.25">
      <c r="A2" s="82" t="str">
        <f>"RFP 3872 Exhibit K - Cost &amp; Plan Design - "&amp;Carrier</f>
        <v>RFP 3872 Exhibit K - Cost &amp; Plan Design - Carrier Name</v>
      </c>
      <c r="B2" s="95"/>
      <c r="C2" s="95"/>
      <c r="D2" s="95"/>
      <c r="G2" s="82" t="str">
        <f>"RFP 3872 Exhibit K - Cost &amp; Plan Design - "&amp;Carrier</f>
        <v>RFP 3872 Exhibit K - Cost &amp; Plan Design - Carrier Name</v>
      </c>
      <c r="M2" s="82" t="str">
        <f>"RFP 3872 Exhibit K - Cost &amp; Plan Design - "&amp;Carrier</f>
        <v>RFP 3872 Exhibit K - Cost &amp; Plan Design - Carrier Name</v>
      </c>
    </row>
    <row r="3" spans="1:17" s="86" customFormat="1" ht="15" x14ac:dyDescent="0.25">
      <c r="A3" s="82" t="s">
        <v>224</v>
      </c>
      <c r="B3" s="95"/>
      <c r="C3" s="95"/>
      <c r="D3" s="95"/>
      <c r="G3" s="82" t="s">
        <v>224</v>
      </c>
      <c r="M3" s="82" t="s">
        <v>224</v>
      </c>
    </row>
    <row r="4" spans="1:17" s="86" customFormat="1" ht="15" x14ac:dyDescent="0.25">
      <c r="A4" s="97" t="s">
        <v>199</v>
      </c>
      <c r="B4" s="95"/>
      <c r="C4" s="95"/>
      <c r="D4" s="95"/>
      <c r="G4" s="97" t="s">
        <v>199</v>
      </c>
      <c r="M4" s="97" t="s">
        <v>199</v>
      </c>
    </row>
    <row r="6" spans="1:17" s="127" customFormat="1" ht="15" thickBot="1" x14ac:dyDescent="0.25">
      <c r="A6" s="126" t="str">
        <f>'General Inputs'!C10</f>
        <v>Medical Plan Name 1</v>
      </c>
      <c r="B6" s="156"/>
      <c r="C6" s="157"/>
      <c r="D6" s="157"/>
      <c r="E6" s="158"/>
      <c r="G6" s="126" t="str">
        <f>'General Inputs'!C11</f>
        <v>Medical Plan Name 2</v>
      </c>
      <c r="H6" s="156"/>
      <c r="I6" s="157"/>
      <c r="J6" s="157"/>
      <c r="K6" s="158"/>
      <c r="M6" s="126" t="str">
        <f>'General Inputs'!C12</f>
        <v>Medical Plan Name 3</v>
      </c>
      <c r="N6" s="156"/>
      <c r="O6" s="157"/>
      <c r="P6" s="157"/>
      <c r="Q6" s="158"/>
    </row>
    <row r="7" spans="1:17" ht="30.75" thickBot="1" x14ac:dyDescent="0.25">
      <c r="A7" s="128" t="s">
        <v>139</v>
      </c>
      <c r="B7" s="129" t="s">
        <v>140</v>
      </c>
      <c r="C7" s="129" t="s">
        <v>141</v>
      </c>
      <c r="D7" s="130" t="s">
        <v>142</v>
      </c>
      <c r="E7" s="131" t="s">
        <v>143</v>
      </c>
      <c r="G7" s="128" t="s">
        <v>139</v>
      </c>
      <c r="H7" s="129" t="s">
        <v>140</v>
      </c>
      <c r="I7" s="129" t="s">
        <v>141</v>
      </c>
      <c r="J7" s="130" t="s">
        <v>142</v>
      </c>
      <c r="K7" s="131" t="s">
        <v>143</v>
      </c>
      <c r="M7" s="128" t="s">
        <v>139</v>
      </c>
      <c r="N7" s="129" t="s">
        <v>140</v>
      </c>
      <c r="O7" s="129" t="s">
        <v>141</v>
      </c>
      <c r="P7" s="130" t="s">
        <v>142</v>
      </c>
      <c r="Q7" s="131" t="s">
        <v>143</v>
      </c>
    </row>
    <row r="8" spans="1:17" ht="15" x14ac:dyDescent="0.25">
      <c r="A8" s="132" t="s">
        <v>144</v>
      </c>
      <c r="B8" s="75"/>
      <c r="C8" s="75"/>
      <c r="D8" s="75"/>
      <c r="E8" s="75"/>
      <c r="G8" s="132" t="s">
        <v>144</v>
      </c>
      <c r="H8" s="75"/>
      <c r="I8" s="75"/>
      <c r="J8" s="75"/>
      <c r="K8" s="75"/>
      <c r="M8" s="132" t="s">
        <v>144</v>
      </c>
      <c r="N8" s="75"/>
      <c r="O8" s="75"/>
      <c r="P8" s="75"/>
      <c r="Q8" s="75"/>
    </row>
    <row r="9" spans="1:17" x14ac:dyDescent="0.2">
      <c r="A9" s="133" t="s">
        <v>145</v>
      </c>
      <c r="B9" s="75"/>
      <c r="C9" s="75"/>
      <c r="D9" s="75"/>
      <c r="E9" s="75"/>
      <c r="G9" s="133" t="s">
        <v>145</v>
      </c>
      <c r="H9" s="75"/>
      <c r="I9" s="75"/>
      <c r="J9" s="75"/>
      <c r="K9" s="75"/>
      <c r="M9" s="133" t="s">
        <v>145</v>
      </c>
      <c r="N9" s="75"/>
      <c r="O9" s="75"/>
      <c r="P9" s="75"/>
      <c r="Q9" s="75"/>
    </row>
    <row r="10" spans="1:17" x14ac:dyDescent="0.2">
      <c r="A10" s="134" t="s">
        <v>146</v>
      </c>
      <c r="B10" s="75"/>
      <c r="C10" s="75"/>
      <c r="D10" s="75"/>
      <c r="E10" s="75"/>
      <c r="G10" s="134" t="s">
        <v>146</v>
      </c>
      <c r="H10" s="75"/>
      <c r="I10" s="75"/>
      <c r="J10" s="75"/>
      <c r="K10" s="75"/>
      <c r="M10" s="134" t="s">
        <v>146</v>
      </c>
      <c r="N10" s="75"/>
      <c r="O10" s="75"/>
      <c r="P10" s="75"/>
      <c r="Q10" s="75"/>
    </row>
    <row r="11" spans="1:17" x14ac:dyDescent="0.2">
      <c r="A11" s="133" t="s">
        <v>147</v>
      </c>
      <c r="B11" s="75"/>
      <c r="C11" s="75"/>
      <c r="D11" s="75"/>
      <c r="E11" s="75"/>
      <c r="G11" s="133" t="s">
        <v>147</v>
      </c>
      <c r="H11" s="75"/>
      <c r="I11" s="75"/>
      <c r="J11" s="75"/>
      <c r="K11" s="75"/>
      <c r="M11" s="133" t="s">
        <v>147</v>
      </c>
      <c r="N11" s="75"/>
      <c r="O11" s="75"/>
      <c r="P11" s="75"/>
      <c r="Q11" s="75"/>
    </row>
    <row r="12" spans="1:17" x14ac:dyDescent="0.2">
      <c r="A12" s="133" t="s">
        <v>148</v>
      </c>
      <c r="B12" s="75"/>
      <c r="C12" s="75"/>
      <c r="D12" s="75"/>
      <c r="E12" s="75"/>
      <c r="G12" s="133" t="s">
        <v>148</v>
      </c>
      <c r="H12" s="75"/>
      <c r="I12" s="75"/>
      <c r="J12" s="75"/>
      <c r="K12" s="75"/>
      <c r="M12" s="133" t="s">
        <v>148</v>
      </c>
      <c r="N12" s="75"/>
      <c r="O12" s="75"/>
      <c r="P12" s="75"/>
      <c r="Q12" s="75"/>
    </row>
    <row r="13" spans="1:17" x14ac:dyDescent="0.2">
      <c r="A13" s="133" t="s">
        <v>149</v>
      </c>
      <c r="B13" s="75"/>
      <c r="C13" s="75"/>
      <c r="D13" s="75"/>
      <c r="E13" s="75"/>
      <c r="G13" s="133" t="s">
        <v>149</v>
      </c>
      <c r="H13" s="75"/>
      <c r="I13" s="75"/>
      <c r="J13" s="75"/>
      <c r="K13" s="75"/>
      <c r="M13" s="133" t="s">
        <v>149</v>
      </c>
      <c r="N13" s="75"/>
      <c r="O13" s="75"/>
      <c r="P13" s="75"/>
      <c r="Q13" s="75"/>
    </row>
    <row r="14" spans="1:17" x14ac:dyDescent="0.2">
      <c r="A14" s="133" t="s">
        <v>150</v>
      </c>
      <c r="B14" s="75"/>
      <c r="C14" s="75"/>
      <c r="D14" s="75"/>
      <c r="E14" s="75"/>
      <c r="G14" s="133" t="s">
        <v>150</v>
      </c>
      <c r="H14" s="75"/>
      <c r="I14" s="75"/>
      <c r="J14" s="75"/>
      <c r="K14" s="75"/>
      <c r="M14" s="133" t="s">
        <v>150</v>
      </c>
      <c r="N14" s="75"/>
      <c r="O14" s="75"/>
      <c r="P14" s="75"/>
      <c r="Q14" s="75"/>
    </row>
    <row r="15" spans="1:17" x14ac:dyDescent="0.2">
      <c r="A15" s="133" t="s">
        <v>151</v>
      </c>
      <c r="B15" s="75"/>
      <c r="C15" s="75"/>
      <c r="D15" s="75"/>
      <c r="E15" s="75"/>
      <c r="G15" s="133" t="s">
        <v>151</v>
      </c>
      <c r="H15" s="75"/>
      <c r="I15" s="75"/>
      <c r="J15" s="75"/>
      <c r="K15" s="75"/>
      <c r="M15" s="133" t="s">
        <v>151</v>
      </c>
      <c r="N15" s="75"/>
      <c r="O15" s="75"/>
      <c r="P15" s="75"/>
      <c r="Q15" s="75"/>
    </row>
    <row r="16" spans="1:17" x14ac:dyDescent="0.2">
      <c r="A16" s="133" t="s">
        <v>152</v>
      </c>
      <c r="B16" s="75"/>
      <c r="C16" s="75"/>
      <c r="D16" s="75"/>
      <c r="E16" s="75"/>
      <c r="G16" s="133" t="s">
        <v>152</v>
      </c>
      <c r="H16" s="75"/>
      <c r="I16" s="75"/>
      <c r="J16" s="75"/>
      <c r="K16" s="75"/>
      <c r="M16" s="133" t="s">
        <v>152</v>
      </c>
      <c r="N16" s="75"/>
      <c r="O16" s="75"/>
      <c r="P16" s="75"/>
      <c r="Q16" s="75"/>
    </row>
    <row r="17" spans="1:17" x14ac:dyDescent="0.2">
      <c r="A17" s="133" t="s">
        <v>153</v>
      </c>
      <c r="B17" s="75"/>
      <c r="C17" s="75"/>
      <c r="D17" s="75"/>
      <c r="E17" s="75"/>
      <c r="G17" s="133" t="s">
        <v>153</v>
      </c>
      <c r="H17" s="75"/>
      <c r="I17" s="75"/>
      <c r="J17" s="75"/>
      <c r="K17" s="75"/>
      <c r="M17" s="133" t="s">
        <v>153</v>
      </c>
      <c r="N17" s="75"/>
      <c r="O17" s="75"/>
      <c r="P17" s="75"/>
      <c r="Q17" s="75"/>
    </row>
    <row r="18" spans="1:17" x14ac:dyDescent="0.2">
      <c r="A18" s="133" t="s">
        <v>154</v>
      </c>
      <c r="B18" s="75"/>
      <c r="C18" s="75"/>
      <c r="D18" s="75"/>
      <c r="E18" s="75"/>
      <c r="G18" s="133" t="s">
        <v>154</v>
      </c>
      <c r="H18" s="75"/>
      <c r="I18" s="75"/>
      <c r="J18" s="75"/>
      <c r="K18" s="75"/>
      <c r="M18" s="133" t="s">
        <v>154</v>
      </c>
      <c r="N18" s="75"/>
      <c r="O18" s="75"/>
      <c r="P18" s="75"/>
      <c r="Q18" s="75"/>
    </row>
    <row r="19" spans="1:17" x14ac:dyDescent="0.2">
      <c r="A19" s="133" t="s">
        <v>155</v>
      </c>
      <c r="B19" s="75"/>
      <c r="C19" s="75"/>
      <c r="D19" s="75"/>
      <c r="E19" s="75"/>
      <c r="G19" s="133" t="s">
        <v>155</v>
      </c>
      <c r="H19" s="75"/>
      <c r="I19" s="75"/>
      <c r="J19" s="75"/>
      <c r="K19" s="75"/>
      <c r="M19" s="133" t="s">
        <v>155</v>
      </c>
      <c r="N19" s="75"/>
      <c r="O19" s="75"/>
      <c r="P19" s="75"/>
      <c r="Q19" s="75"/>
    </row>
    <row r="20" spans="1:17" x14ac:dyDescent="0.2">
      <c r="A20" s="134" t="s">
        <v>156</v>
      </c>
      <c r="B20" s="75"/>
      <c r="C20" s="75"/>
      <c r="D20" s="75"/>
      <c r="E20" s="75"/>
      <c r="G20" s="134" t="s">
        <v>156</v>
      </c>
      <c r="H20" s="75"/>
      <c r="I20" s="75"/>
      <c r="J20" s="75"/>
      <c r="K20" s="75"/>
      <c r="M20" s="134" t="s">
        <v>156</v>
      </c>
      <c r="N20" s="75"/>
      <c r="O20" s="75"/>
      <c r="P20" s="75"/>
      <c r="Q20" s="75"/>
    </row>
    <row r="21" spans="1:17" x14ac:dyDescent="0.2">
      <c r="A21" s="134" t="s">
        <v>157</v>
      </c>
      <c r="B21" s="75"/>
      <c r="C21" s="75"/>
      <c r="D21" s="75"/>
      <c r="E21" s="75"/>
      <c r="G21" s="134" t="s">
        <v>157</v>
      </c>
      <c r="H21" s="75"/>
      <c r="I21" s="75"/>
      <c r="J21" s="75"/>
      <c r="K21" s="75"/>
      <c r="M21" s="134" t="s">
        <v>157</v>
      </c>
      <c r="N21" s="75"/>
      <c r="O21" s="75"/>
      <c r="P21" s="75"/>
      <c r="Q21" s="75"/>
    </row>
    <row r="22" spans="1:17" x14ac:dyDescent="0.2">
      <c r="A22" s="134" t="s">
        <v>158</v>
      </c>
      <c r="B22" s="75"/>
      <c r="C22" s="75"/>
      <c r="D22" s="75"/>
      <c r="E22" s="75"/>
      <c r="G22" s="134" t="s">
        <v>158</v>
      </c>
      <c r="H22" s="75"/>
      <c r="I22" s="75"/>
      <c r="J22" s="75"/>
      <c r="K22" s="75"/>
      <c r="M22" s="134" t="s">
        <v>158</v>
      </c>
      <c r="N22" s="75"/>
      <c r="O22" s="75"/>
      <c r="P22" s="75"/>
      <c r="Q22" s="75"/>
    </row>
    <row r="23" spans="1:17" x14ac:dyDescent="0.2">
      <c r="A23" s="134" t="s">
        <v>146</v>
      </c>
      <c r="B23" s="75"/>
      <c r="C23" s="75"/>
      <c r="D23" s="75"/>
      <c r="E23" s="75"/>
      <c r="G23" s="134" t="s">
        <v>146</v>
      </c>
      <c r="H23" s="75"/>
      <c r="I23" s="75"/>
      <c r="J23" s="75"/>
      <c r="K23" s="75"/>
      <c r="M23" s="134" t="s">
        <v>146</v>
      </c>
      <c r="N23" s="75"/>
      <c r="O23" s="75"/>
      <c r="P23" s="75"/>
      <c r="Q23" s="75"/>
    </row>
    <row r="24" spans="1:17" x14ac:dyDescent="0.2">
      <c r="A24" s="134" t="s">
        <v>159</v>
      </c>
      <c r="B24" s="75"/>
      <c r="C24" s="75"/>
      <c r="D24" s="75"/>
      <c r="E24" s="75"/>
      <c r="G24" s="134" t="s">
        <v>159</v>
      </c>
      <c r="H24" s="75"/>
      <c r="I24" s="75"/>
      <c r="J24" s="75"/>
      <c r="K24" s="75"/>
      <c r="M24" s="134" t="s">
        <v>159</v>
      </c>
      <c r="N24" s="75"/>
      <c r="O24" s="75"/>
      <c r="P24" s="75"/>
      <c r="Q24" s="75"/>
    </row>
    <row r="25" spans="1:17" x14ac:dyDescent="0.2">
      <c r="A25" s="134" t="s">
        <v>160</v>
      </c>
      <c r="B25" s="75"/>
      <c r="C25" s="75"/>
      <c r="D25" s="75"/>
      <c r="E25" s="75"/>
      <c r="G25" s="134" t="s">
        <v>160</v>
      </c>
      <c r="H25" s="75"/>
      <c r="I25" s="75"/>
      <c r="J25" s="75"/>
      <c r="K25" s="75"/>
      <c r="M25" s="134" t="s">
        <v>160</v>
      </c>
      <c r="N25" s="75"/>
      <c r="O25" s="75"/>
      <c r="P25" s="75"/>
      <c r="Q25" s="75"/>
    </row>
    <row r="26" spans="1:17" x14ac:dyDescent="0.2">
      <c r="A26" s="133" t="s">
        <v>161</v>
      </c>
      <c r="B26" s="75"/>
      <c r="C26" s="75"/>
      <c r="D26" s="75"/>
      <c r="E26" s="75"/>
      <c r="G26" s="133" t="s">
        <v>161</v>
      </c>
      <c r="H26" s="75"/>
      <c r="I26" s="75"/>
      <c r="J26" s="75"/>
      <c r="K26" s="75"/>
      <c r="M26" s="133" t="s">
        <v>161</v>
      </c>
      <c r="N26" s="75"/>
      <c r="O26" s="75"/>
      <c r="P26" s="75"/>
      <c r="Q26" s="75"/>
    </row>
    <row r="27" spans="1:17" x14ac:dyDescent="0.2">
      <c r="A27" s="133" t="s">
        <v>162</v>
      </c>
      <c r="B27" s="75"/>
      <c r="C27" s="75"/>
      <c r="D27" s="75"/>
      <c r="E27" s="75"/>
      <c r="G27" s="133" t="s">
        <v>162</v>
      </c>
      <c r="H27" s="75"/>
      <c r="I27" s="75"/>
      <c r="J27" s="75"/>
      <c r="K27" s="75"/>
      <c r="M27" s="133" t="s">
        <v>162</v>
      </c>
      <c r="N27" s="75"/>
      <c r="O27" s="75"/>
      <c r="P27" s="75"/>
      <c r="Q27" s="75"/>
    </row>
    <row r="28" spans="1:17" x14ac:dyDescent="0.2">
      <c r="A28" s="133" t="s">
        <v>163</v>
      </c>
      <c r="B28" s="75"/>
      <c r="C28" s="75"/>
      <c r="D28" s="75"/>
      <c r="E28" s="75"/>
      <c r="G28" s="133" t="s">
        <v>163</v>
      </c>
      <c r="H28" s="75"/>
      <c r="I28" s="75"/>
      <c r="J28" s="75"/>
      <c r="K28" s="75"/>
      <c r="M28" s="133" t="s">
        <v>163</v>
      </c>
      <c r="N28" s="75"/>
      <c r="O28" s="75"/>
      <c r="P28" s="75"/>
      <c r="Q28" s="75"/>
    </row>
    <row r="29" spans="1:17" x14ac:dyDescent="0.2">
      <c r="A29" s="133" t="s">
        <v>164</v>
      </c>
      <c r="B29" s="75"/>
      <c r="C29" s="75"/>
      <c r="D29" s="75"/>
      <c r="E29" s="75"/>
      <c r="G29" s="133" t="s">
        <v>164</v>
      </c>
      <c r="H29" s="75"/>
      <c r="I29" s="75"/>
      <c r="J29" s="75"/>
      <c r="K29" s="75"/>
      <c r="M29" s="133" t="s">
        <v>164</v>
      </c>
      <c r="N29" s="75"/>
      <c r="O29" s="75"/>
      <c r="P29" s="75"/>
      <c r="Q29" s="75"/>
    </row>
    <row r="30" spans="1:17" x14ac:dyDescent="0.2">
      <c r="A30" s="133" t="s">
        <v>203</v>
      </c>
      <c r="B30" s="75"/>
      <c r="C30" s="75"/>
      <c r="D30" s="75"/>
      <c r="E30" s="75"/>
      <c r="G30" s="133" t="s">
        <v>203</v>
      </c>
      <c r="H30" s="75"/>
      <c r="I30" s="75"/>
      <c r="J30" s="75"/>
      <c r="K30" s="75"/>
      <c r="M30" s="133" t="s">
        <v>203</v>
      </c>
      <c r="N30" s="75"/>
      <c r="O30" s="75"/>
      <c r="P30" s="75"/>
      <c r="Q30" s="75"/>
    </row>
    <row r="31" spans="1:17" x14ac:dyDescent="0.2">
      <c r="A31" s="133" t="s">
        <v>204</v>
      </c>
      <c r="B31" s="75"/>
      <c r="C31" s="75"/>
      <c r="D31" s="75"/>
      <c r="E31" s="75"/>
      <c r="G31" s="133" t="s">
        <v>204</v>
      </c>
      <c r="H31" s="75"/>
      <c r="I31" s="75"/>
      <c r="J31" s="75"/>
      <c r="K31" s="75"/>
      <c r="M31" s="133" t="s">
        <v>204</v>
      </c>
      <c r="N31" s="75"/>
      <c r="O31" s="75"/>
      <c r="P31" s="75"/>
      <c r="Q31" s="75"/>
    </row>
    <row r="32" spans="1:17" ht="4.5" customHeight="1" x14ac:dyDescent="0.2">
      <c r="A32" s="135"/>
      <c r="B32" s="135"/>
      <c r="C32" s="135"/>
      <c r="D32" s="135"/>
      <c r="E32" s="135"/>
      <c r="G32" s="135"/>
      <c r="H32" s="135"/>
      <c r="I32" s="135"/>
      <c r="J32" s="135"/>
      <c r="K32" s="135"/>
      <c r="M32" s="135"/>
      <c r="N32" s="135"/>
      <c r="O32" s="135"/>
      <c r="P32" s="135"/>
      <c r="Q32" s="135"/>
    </row>
    <row r="33" spans="1:17" ht="15" x14ac:dyDescent="0.25">
      <c r="A33" s="136" t="s">
        <v>165</v>
      </c>
      <c r="B33" s="75"/>
      <c r="C33" s="75"/>
      <c r="D33" s="75"/>
      <c r="E33" s="75"/>
      <c r="G33" s="136" t="s">
        <v>165</v>
      </c>
      <c r="H33" s="75"/>
      <c r="I33" s="75"/>
      <c r="J33" s="75"/>
      <c r="K33" s="75"/>
      <c r="M33" s="136" t="s">
        <v>165</v>
      </c>
      <c r="N33" s="75"/>
      <c r="O33" s="75"/>
      <c r="P33" s="75"/>
      <c r="Q33" s="75"/>
    </row>
    <row r="34" spans="1:17" x14ac:dyDescent="0.2">
      <c r="A34" s="133" t="s">
        <v>46</v>
      </c>
      <c r="B34" s="75"/>
      <c r="C34" s="75"/>
      <c r="D34" s="75"/>
      <c r="E34" s="75"/>
      <c r="G34" s="133" t="s">
        <v>46</v>
      </c>
      <c r="H34" s="75"/>
      <c r="I34" s="75"/>
      <c r="J34" s="75"/>
      <c r="K34" s="75"/>
      <c r="M34" s="133" t="s">
        <v>46</v>
      </c>
      <c r="N34" s="75"/>
      <c r="O34" s="75"/>
      <c r="P34" s="75"/>
      <c r="Q34" s="75"/>
    </row>
    <row r="35" spans="1:17" x14ac:dyDescent="0.2">
      <c r="A35" s="133" t="s">
        <v>45</v>
      </c>
      <c r="B35" s="75"/>
      <c r="C35" s="75"/>
      <c r="D35" s="75"/>
      <c r="E35" s="75"/>
      <c r="G35" s="133" t="s">
        <v>45</v>
      </c>
      <c r="H35" s="75"/>
      <c r="I35" s="75"/>
      <c r="J35" s="75"/>
      <c r="K35" s="75"/>
      <c r="M35" s="133" t="s">
        <v>45</v>
      </c>
      <c r="N35" s="75"/>
      <c r="O35" s="75"/>
      <c r="P35" s="75"/>
      <c r="Q35" s="75"/>
    </row>
    <row r="36" spans="1:17" x14ac:dyDescent="0.2">
      <c r="A36" s="133" t="s">
        <v>47</v>
      </c>
      <c r="B36" s="75"/>
      <c r="C36" s="75"/>
      <c r="D36" s="75"/>
      <c r="E36" s="75"/>
      <c r="G36" s="133" t="s">
        <v>47</v>
      </c>
      <c r="H36" s="75"/>
      <c r="I36" s="75"/>
      <c r="J36" s="75"/>
      <c r="K36" s="75"/>
      <c r="M36" s="133" t="s">
        <v>47</v>
      </c>
      <c r="N36" s="75"/>
      <c r="O36" s="75"/>
      <c r="P36" s="75"/>
      <c r="Q36" s="75"/>
    </row>
    <row r="37" spans="1:17" x14ac:dyDescent="0.2">
      <c r="A37" s="133" t="s">
        <v>63</v>
      </c>
      <c r="B37" s="75"/>
      <c r="C37" s="75"/>
      <c r="D37" s="75"/>
      <c r="E37" s="75"/>
      <c r="G37" s="133" t="s">
        <v>63</v>
      </c>
      <c r="H37" s="75"/>
      <c r="I37" s="75"/>
      <c r="J37" s="75"/>
      <c r="K37" s="75"/>
      <c r="M37" s="133" t="s">
        <v>63</v>
      </c>
      <c r="N37" s="75"/>
      <c r="O37" s="75"/>
      <c r="P37" s="75"/>
      <c r="Q37" s="75"/>
    </row>
    <row r="38" spans="1:17" x14ac:dyDescent="0.2">
      <c r="A38" s="133" t="s">
        <v>64</v>
      </c>
      <c r="B38" s="75"/>
      <c r="C38" s="75"/>
      <c r="D38" s="75"/>
      <c r="E38" s="75"/>
      <c r="G38" s="133" t="s">
        <v>64</v>
      </c>
      <c r="H38" s="75"/>
      <c r="I38" s="75"/>
      <c r="J38" s="75"/>
      <c r="K38" s="75"/>
      <c r="M38" s="133" t="s">
        <v>64</v>
      </c>
      <c r="N38" s="75"/>
      <c r="O38" s="75"/>
      <c r="P38" s="75"/>
      <c r="Q38" s="75"/>
    </row>
    <row r="39" spans="1:17" x14ac:dyDescent="0.2">
      <c r="A39" s="133" t="s">
        <v>65</v>
      </c>
      <c r="B39" s="75"/>
      <c r="C39" s="75"/>
      <c r="D39" s="75"/>
      <c r="E39" s="75"/>
      <c r="G39" s="133" t="s">
        <v>65</v>
      </c>
      <c r="H39" s="75"/>
      <c r="I39" s="75"/>
      <c r="J39" s="75"/>
      <c r="K39" s="75"/>
      <c r="M39" s="133" t="s">
        <v>65</v>
      </c>
      <c r="N39" s="75"/>
      <c r="O39" s="75"/>
      <c r="P39" s="75"/>
      <c r="Q39" s="75"/>
    </row>
    <row r="40" spans="1:17" ht="4.5" customHeight="1" x14ac:dyDescent="0.2">
      <c r="A40" s="133"/>
      <c r="B40" s="135"/>
      <c r="C40" s="135"/>
      <c r="D40" s="135"/>
      <c r="E40" s="135"/>
      <c r="G40" s="133"/>
      <c r="H40" s="135"/>
      <c r="I40" s="135"/>
      <c r="J40" s="135"/>
      <c r="K40" s="135"/>
      <c r="M40" s="133"/>
      <c r="N40" s="135"/>
      <c r="O40" s="135"/>
      <c r="P40" s="135"/>
      <c r="Q40" s="135"/>
    </row>
    <row r="41" spans="1:17" ht="15" x14ac:dyDescent="0.25">
      <c r="A41" s="136" t="s">
        <v>166</v>
      </c>
      <c r="B41" s="75"/>
      <c r="C41" s="75"/>
      <c r="D41" s="75"/>
      <c r="E41" s="75"/>
      <c r="G41" s="136" t="s">
        <v>166</v>
      </c>
      <c r="H41" s="75"/>
      <c r="I41" s="75"/>
      <c r="J41" s="75"/>
      <c r="K41" s="75"/>
      <c r="M41" s="136" t="s">
        <v>166</v>
      </c>
      <c r="N41" s="75"/>
      <c r="O41" s="75"/>
      <c r="P41" s="75"/>
      <c r="Q41" s="75"/>
    </row>
    <row r="42" spans="1:17" x14ac:dyDescent="0.2">
      <c r="A42" s="133" t="str">
        <f>'WS2'!$A51</f>
        <v xml:space="preserve">  Alternative Therapies</v>
      </c>
      <c r="B42" s="75"/>
      <c r="C42" s="75"/>
      <c r="D42" s="75"/>
      <c r="E42" s="75"/>
      <c r="G42" s="133" t="str">
        <f>'WS2'!$A51</f>
        <v xml:space="preserve">  Alternative Therapies</v>
      </c>
      <c r="H42" s="75"/>
      <c r="I42" s="75"/>
      <c r="J42" s="75"/>
      <c r="K42" s="75"/>
      <c r="M42" s="133" t="str">
        <f>'WS2'!$A51</f>
        <v xml:space="preserve">  Alternative Therapies</v>
      </c>
      <c r="N42" s="75"/>
      <c r="O42" s="75"/>
      <c r="P42" s="75"/>
      <c r="Q42" s="75"/>
    </row>
    <row r="43" spans="1:17" x14ac:dyDescent="0.2">
      <c r="A43" s="133" t="str">
        <f>'WS2'!$A52</f>
        <v xml:space="preserve">  Counseling Services</v>
      </c>
      <c r="B43" s="75"/>
      <c r="C43" s="75"/>
      <c r="D43" s="75"/>
      <c r="E43" s="75"/>
      <c r="G43" s="133" t="str">
        <f>'WS2'!$A52</f>
        <v xml:space="preserve">  Counseling Services</v>
      </c>
      <c r="H43" s="75"/>
      <c r="I43" s="75"/>
      <c r="J43" s="75"/>
      <c r="K43" s="75"/>
      <c r="M43" s="133" t="str">
        <f>'WS2'!$A52</f>
        <v xml:space="preserve">  Counseling Services</v>
      </c>
      <c r="N43" s="75"/>
      <c r="O43" s="75"/>
      <c r="P43" s="75"/>
      <c r="Q43" s="75"/>
    </row>
    <row r="44" spans="1:17" x14ac:dyDescent="0.2">
      <c r="A44" s="133" t="str">
        <f>'WS2'!$A53</f>
        <v xml:space="preserve">  OTC Drug Benefit</v>
      </c>
      <c r="B44" s="75"/>
      <c r="C44" s="75"/>
      <c r="D44" s="75"/>
      <c r="E44" s="75"/>
      <c r="G44" s="133" t="str">
        <f>'WS2'!$A53</f>
        <v xml:space="preserve">  OTC Drug Benefit</v>
      </c>
      <c r="H44" s="75"/>
      <c r="I44" s="75"/>
      <c r="J44" s="75"/>
      <c r="K44" s="75"/>
      <c r="M44" s="133" t="str">
        <f>'WS2'!$A53</f>
        <v xml:space="preserve">  OTC Drug Benefit</v>
      </c>
      <c r="N44" s="75"/>
      <c r="O44" s="75"/>
      <c r="P44" s="75"/>
      <c r="Q44" s="75"/>
    </row>
    <row r="45" spans="1:17" x14ac:dyDescent="0.2">
      <c r="A45" s="133" t="str">
        <f>'WS2'!$A54</f>
        <v xml:space="preserve">  Post-Discharge In-Home Medication Reconciliation</v>
      </c>
      <c r="B45" s="75"/>
      <c r="C45" s="75"/>
      <c r="D45" s="75"/>
      <c r="E45" s="75"/>
      <c r="G45" s="133" t="str">
        <f>'WS2'!$A54</f>
        <v xml:space="preserve">  Post-Discharge In-Home Medication Reconciliation</v>
      </c>
      <c r="H45" s="75"/>
      <c r="I45" s="75"/>
      <c r="J45" s="75"/>
      <c r="K45" s="75"/>
      <c r="M45" s="133" t="str">
        <f>'WS2'!$A54</f>
        <v xml:space="preserve">  Post-Discharge In-Home Medication Reconciliation</v>
      </c>
      <c r="N45" s="75"/>
      <c r="O45" s="75"/>
      <c r="P45" s="75"/>
      <c r="Q45" s="75"/>
    </row>
    <row r="46" spans="1:17" x14ac:dyDescent="0.2">
      <c r="A46" s="133" t="str">
        <f>'WS2'!$A55</f>
        <v xml:space="preserve">  Readmission Prevention</v>
      </c>
      <c r="B46" s="75"/>
      <c r="C46" s="75"/>
      <c r="D46" s="75"/>
      <c r="E46" s="75"/>
      <c r="G46" s="133" t="str">
        <f>'WS2'!$A55</f>
        <v xml:space="preserve">  Readmission Prevention</v>
      </c>
      <c r="H46" s="75"/>
      <c r="I46" s="75"/>
      <c r="J46" s="75"/>
      <c r="K46" s="75"/>
      <c r="M46" s="133" t="str">
        <f>'WS2'!$A55</f>
        <v xml:space="preserve">  Readmission Prevention</v>
      </c>
      <c r="N46" s="75"/>
      <c r="O46" s="75"/>
      <c r="P46" s="75"/>
      <c r="Q46" s="75"/>
    </row>
    <row r="47" spans="1:17" x14ac:dyDescent="0.2">
      <c r="A47" s="133" t="str">
        <f>'WS2'!$A56</f>
        <v xml:space="preserve">  Wigs for Hair Loss Related to Chemotherapy</v>
      </c>
      <c r="B47" s="75"/>
      <c r="C47" s="75"/>
      <c r="D47" s="75"/>
      <c r="E47" s="75"/>
      <c r="G47" s="133" t="str">
        <f>'WS2'!$A56</f>
        <v xml:space="preserve">  Wigs for Hair Loss Related to Chemotherapy</v>
      </c>
      <c r="H47" s="75"/>
      <c r="I47" s="75"/>
      <c r="J47" s="75"/>
      <c r="K47" s="75"/>
      <c r="M47" s="133" t="str">
        <f>'WS2'!$A56</f>
        <v xml:space="preserve">  Wigs for Hair Loss Related to Chemotherapy</v>
      </c>
      <c r="N47" s="75"/>
      <c r="O47" s="75"/>
      <c r="P47" s="75"/>
      <c r="Q47" s="75"/>
    </row>
    <row r="48" spans="1:17" x14ac:dyDescent="0.2">
      <c r="A48" s="133" t="str">
        <f>'WS2'!$A57</f>
        <v>Bidder Proposed - 1</v>
      </c>
      <c r="B48" s="75"/>
      <c r="C48" s="75"/>
      <c r="D48" s="75"/>
      <c r="E48" s="75"/>
      <c r="G48" s="133" t="str">
        <f>'WS2'!$A57</f>
        <v>Bidder Proposed - 1</v>
      </c>
      <c r="H48" s="75"/>
      <c r="I48" s="75"/>
      <c r="J48" s="75"/>
      <c r="K48" s="75"/>
      <c r="M48" s="133" t="str">
        <f>'WS2'!$A57</f>
        <v>Bidder Proposed - 1</v>
      </c>
      <c r="N48" s="75"/>
      <c r="O48" s="75"/>
      <c r="P48" s="75"/>
      <c r="Q48" s="75"/>
    </row>
    <row r="49" spans="1:17" x14ac:dyDescent="0.2">
      <c r="A49" s="133" t="str">
        <f>'WS2'!$A58</f>
        <v>Bidder Proposed - 2</v>
      </c>
      <c r="B49" s="75"/>
      <c r="C49" s="75"/>
      <c r="D49" s="75"/>
      <c r="E49" s="75"/>
      <c r="G49" s="133" t="str">
        <f>'WS2'!$A58</f>
        <v>Bidder Proposed - 2</v>
      </c>
      <c r="H49" s="75"/>
      <c r="I49" s="75"/>
      <c r="J49" s="75"/>
      <c r="K49" s="75"/>
      <c r="M49" s="133" t="str">
        <f>'WS2'!$A58</f>
        <v>Bidder Proposed - 2</v>
      </c>
      <c r="N49" s="75"/>
      <c r="O49" s="75"/>
      <c r="P49" s="75"/>
      <c r="Q49" s="75"/>
    </row>
    <row r="50" spans="1:17" x14ac:dyDescent="0.2">
      <c r="A50" s="133" t="str">
        <f>'WS2'!$A59</f>
        <v>Bidder Proposed - 3</v>
      </c>
      <c r="B50" s="75"/>
      <c r="C50" s="75"/>
      <c r="D50" s="75"/>
      <c r="E50" s="75"/>
      <c r="G50" s="133" t="str">
        <f>'WS2'!$A59</f>
        <v>Bidder Proposed - 3</v>
      </c>
      <c r="H50" s="75"/>
      <c r="I50" s="75"/>
      <c r="J50" s="75"/>
      <c r="K50" s="75"/>
      <c r="M50" s="133" t="str">
        <f>'WS2'!$A59</f>
        <v>Bidder Proposed - 3</v>
      </c>
      <c r="N50" s="75"/>
      <c r="O50" s="75"/>
      <c r="P50" s="75"/>
      <c r="Q50" s="75"/>
    </row>
    <row r="51" spans="1:17" x14ac:dyDescent="0.2">
      <c r="A51" s="133" t="str">
        <f>'WS2'!$A60</f>
        <v>Bidder Proposed - 4</v>
      </c>
      <c r="B51" s="75"/>
      <c r="C51" s="75"/>
      <c r="D51" s="75"/>
      <c r="E51" s="75"/>
      <c r="G51" s="133" t="str">
        <f>'WS2'!$A60</f>
        <v>Bidder Proposed - 4</v>
      </c>
      <c r="H51" s="75"/>
      <c r="I51" s="75"/>
      <c r="J51" s="75"/>
      <c r="K51" s="75"/>
      <c r="M51" s="133" t="str">
        <f>'WS2'!$A60</f>
        <v>Bidder Proposed - 4</v>
      </c>
      <c r="N51" s="75"/>
      <c r="O51" s="75"/>
      <c r="P51" s="75"/>
      <c r="Q51" s="75"/>
    </row>
  </sheetData>
  <sheetProtection algorithmName="SHA-512" hashValue="m4BqRhBPYACn5Q7IrUS0QzBVUMFhPDgXPpAazFdWdh4tzDAnmTGQTCU8BWHndfwL3qXjNt/cKJlOcfmfjAA7iQ==" saltValue="p8fB+7d7oOwQhsaOtY8ZwQ==" spinCount="100000" sheet="1" objects="1" scenarios="1"/>
  <mergeCells count="3">
    <mergeCell ref="B6:E6"/>
    <mergeCell ref="H6:K6"/>
    <mergeCell ref="N6:Q6"/>
  </mergeCells>
  <pageMargins left="0.5" right="0.5" top="0.5" bottom="0.5" header="0.3" footer="0.25"/>
  <pageSetup scale="75" orientation="landscape" r:id="rId1"/>
  <headerFooter scaleWithDoc="0">
    <oddFooter>&amp;C&amp;"Arial,Bold"&amp;7Health Care Authority&amp;L&amp;"Times New Roman,Regular"&amp;5v1.8 &amp;F &amp;A
&amp;D &amp;T&amp;R&amp;"Times New Roman,Regular"&amp;6Page &amp;P of &amp;"of ,Regular"&amp;N</oddFooter>
  </headerFooter>
  <rowBreaks count="1" manualBreakCount="1">
    <brk id="32" max="16383" man="1"/>
  </rowBreaks>
  <colBreaks count="2" manualBreakCount="2">
    <brk id="6" max="1048575" man="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Limitations</vt:lpstr>
      <vt:lpstr>General Inputs</vt:lpstr>
      <vt:lpstr>WS1</vt:lpstr>
      <vt:lpstr>WS2</vt:lpstr>
      <vt:lpstr>WS3</vt:lpstr>
      <vt:lpstr>WS4</vt:lpstr>
      <vt:lpstr>WS5</vt:lpstr>
      <vt:lpstr>WS6</vt:lpstr>
      <vt:lpstr>WS7</vt:lpstr>
      <vt:lpstr>WS8</vt:lpstr>
      <vt:lpstr>Carrier</vt:lpstr>
      <vt:lpstr>'General Inputs'!Print_Area</vt:lpstr>
      <vt:lpstr>Limitations!Print_Area</vt:lpstr>
      <vt:lpstr>'WS1'!Print_Area</vt:lpstr>
      <vt:lpstr>'WS2'!Print_Area</vt:lpstr>
      <vt:lpstr>'WS4'!Print_Area</vt:lpstr>
      <vt:lpstr>'WS5'!Print_Area</vt:lpstr>
      <vt:lpstr>'WS1'!Print_Titles</vt:lpstr>
      <vt:lpstr>'WS2'!Print_Titles</vt:lpstr>
      <vt:lpstr>'WS3'!Print_Titles</vt:lpstr>
      <vt:lpstr>'WS4'!Print_Titles</vt:lpstr>
      <vt:lpstr>'WS7'!Print_Titles</vt:lpstr>
      <vt:lpstr>'WS8'!Print_Titles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2019-07-16T00:00:04Z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{DD2A235E-A5F4-4C86-B246-436F402F79B2}</vt:lpwstr>
  </property>
</Properties>
</file>