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HARED\SECTIONS\Fiscal\Accounting Office\Integrated Acctg Folders\Payables\Contract Logs\Log- 070 Contract\Prevention\"/>
    </mc:Choice>
  </mc:AlternateContent>
  <bookViews>
    <workbookView xWindow="0" yWindow="1785" windowWidth="11745" windowHeight="3585" tabRatio="591" firstSheet="1" activeTab="1"/>
  </bookViews>
  <sheets>
    <sheet name="Log" sheetId="9" state="hidden" r:id="rId1"/>
    <sheet name="Kitsap County " sheetId="12" r:id="rId2"/>
    <sheet name="CONTRACT-CR-TOOLBOX" sheetId="10" r:id="rId3"/>
    <sheet name="A19" sheetId="13" r:id="rId4"/>
  </sheets>
  <externalReferences>
    <externalReference r:id="rId5"/>
  </externalReferences>
  <definedNames>
    <definedName name="_xlnm._FilterDatabase" localSheetId="1" hidden="1">'Kitsap County '!#REF!</definedName>
    <definedName name="_xlnm._FilterDatabase" localSheetId="0" hidden="1">Log!#REF!</definedName>
    <definedName name="A55AllocColumn" localSheetId="1">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localSheetId="1" hidden="1">{"'NTERECV'!$A$5:$F$55"}</definedName>
    <definedName name="Corespondence" hidden="1">{"'NTERECV'!$A$5:$F$55"}</definedName>
    <definedName name="HTML_CodePage" hidden="1">1252</definedName>
    <definedName name="HTML_Control" localSheetId="1" hidden="1">{"'NTERECV'!$A$5:$F$55"}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/>
</workbook>
</file>

<file path=xl/calcChain.xml><?xml version="1.0" encoding="utf-8"?>
<calcChain xmlns="http://schemas.openxmlformats.org/spreadsheetml/2006/main">
  <c r="N33" i="12" l="1"/>
  <c r="N60" i="12"/>
  <c r="N56" i="12"/>
  <c r="AC56" i="12"/>
  <c r="AA56" i="12"/>
  <c r="Y56" i="12"/>
  <c r="W56" i="12"/>
  <c r="U56" i="12"/>
  <c r="S56" i="12"/>
  <c r="T57" i="12"/>
  <c r="Q56" i="12"/>
  <c r="O56" i="12"/>
  <c r="AA57" i="12"/>
  <c r="L56" i="12"/>
  <c r="J56" i="12"/>
  <c r="H56" i="12"/>
  <c r="F56" i="12"/>
  <c r="D56" i="12"/>
  <c r="B56" i="12"/>
  <c r="AE55" i="12"/>
  <c r="AE54" i="12"/>
  <c r="AE53" i="12"/>
  <c r="AE52" i="12"/>
  <c r="AE51" i="12"/>
  <c r="AE50" i="12"/>
  <c r="AE49" i="12"/>
  <c r="AE48" i="12"/>
  <c r="AE47" i="12"/>
  <c r="AE46" i="12"/>
  <c r="AE45" i="12"/>
  <c r="AE44" i="12"/>
  <c r="AE43" i="12"/>
  <c r="AD42" i="12"/>
  <c r="AD43" i="12"/>
  <c r="AD44" i="12"/>
  <c r="AD45" i="12"/>
  <c r="AD46" i="12"/>
  <c r="AD47" i="12"/>
  <c r="AD48" i="12"/>
  <c r="AD49" i="12"/>
  <c r="AD50" i="12"/>
  <c r="AD51" i="12"/>
  <c r="AD52" i="12"/>
  <c r="AD53" i="12"/>
  <c r="AD54" i="12"/>
  <c r="AD55" i="12"/>
  <c r="AE42" i="12"/>
  <c r="AE41" i="12"/>
  <c r="AE40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E39" i="12"/>
  <c r="AD39" i="12"/>
  <c r="AD40" i="12"/>
  <c r="AD41" i="12"/>
  <c r="W38" i="12"/>
  <c r="Y38" i="12"/>
  <c r="Z39" i="12"/>
  <c r="Z40" i="12"/>
  <c r="Z41" i="12"/>
  <c r="S38" i="12"/>
  <c r="U38" i="12"/>
  <c r="Z42" i="12"/>
  <c r="Z43" i="12"/>
  <c r="Z44" i="12"/>
  <c r="Z45" i="12"/>
  <c r="Z46" i="12"/>
  <c r="Z47" i="12"/>
  <c r="Z48" i="12"/>
  <c r="Z49" i="12"/>
  <c r="Z50" i="12"/>
  <c r="Z51" i="12"/>
  <c r="Z52" i="12"/>
  <c r="Z53" i="12"/>
  <c r="Z54" i="12"/>
  <c r="Z55" i="12"/>
  <c r="Z58" i="12"/>
  <c r="X39" i="12"/>
  <c r="X40" i="12"/>
  <c r="X41" i="12"/>
  <c r="X42" i="12"/>
  <c r="X43" i="12"/>
  <c r="X44" i="12"/>
  <c r="X45" i="12"/>
  <c r="X46" i="12"/>
  <c r="X47" i="12"/>
  <c r="X48" i="12"/>
  <c r="X49" i="12"/>
  <c r="X50" i="12"/>
  <c r="X51" i="12"/>
  <c r="X52" i="12"/>
  <c r="X53" i="12"/>
  <c r="X54" i="12"/>
  <c r="X55" i="12"/>
  <c r="X58" i="12"/>
  <c r="O38" i="12"/>
  <c r="F38" i="12"/>
  <c r="D38" i="12"/>
  <c r="E57" i="12"/>
  <c r="B38" i="12"/>
  <c r="C57" i="12"/>
  <c r="AC33" i="12"/>
  <c r="AA33" i="12"/>
  <c r="AB34" i="12"/>
  <c r="AB35" i="12"/>
  <c r="Y33" i="12"/>
  <c r="W33" i="12"/>
  <c r="U33" i="12"/>
  <c r="S33" i="12"/>
  <c r="T34" i="12" s="1"/>
  <c r="Q33" i="12"/>
  <c r="O33" i="12"/>
  <c r="L33" i="12"/>
  <c r="J33" i="12"/>
  <c r="H33" i="12"/>
  <c r="F33" i="12"/>
  <c r="D33" i="12"/>
  <c r="E34" i="12" s="1"/>
  <c r="B33" i="12"/>
  <c r="C34" i="12" s="1"/>
  <c r="AE32" i="12"/>
  <c r="AE31" i="12"/>
  <c r="AE30" i="12"/>
  <c r="AE29" i="12"/>
  <c r="AE28" i="12"/>
  <c r="AE27" i="12"/>
  <c r="AE26" i="12"/>
  <c r="AE25" i="12"/>
  <c r="AE33" i="12" s="1"/>
  <c r="AE24" i="12"/>
  <c r="AE23" i="12"/>
  <c r="AE22" i="12"/>
  <c r="AE21" i="12"/>
  <c r="AE20" i="12"/>
  <c r="AE19" i="12"/>
  <c r="AE18" i="12"/>
  <c r="AE17" i="12"/>
  <c r="AE16" i="12"/>
  <c r="AA15" i="12"/>
  <c r="AC15" i="12"/>
  <c r="AD34" i="12"/>
  <c r="AD35" i="12"/>
  <c r="W15" i="12"/>
  <c r="S15" i="12"/>
  <c r="U15" i="12"/>
  <c r="O1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F15" i="12"/>
  <c r="D15" i="12"/>
  <c r="B15" i="12"/>
  <c r="K12" i="12"/>
  <c r="F12" i="12"/>
  <c r="F11" i="12"/>
  <c r="F8" i="12"/>
  <c r="F4" i="12"/>
  <c r="F3" i="12"/>
  <c r="K4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K3" i="12"/>
  <c r="F9" i="12"/>
  <c r="Z57" i="12"/>
  <c r="C16" i="12"/>
  <c r="C17" i="12"/>
  <c r="C18" i="12"/>
  <c r="C19" i="12"/>
  <c r="C20" i="12"/>
  <c r="C21" i="12"/>
  <c r="C22" i="12"/>
  <c r="C23" i="12"/>
  <c r="C24" i="12"/>
  <c r="C25" i="12"/>
  <c r="C26" i="12" s="1"/>
  <c r="C27" i="12" s="1"/>
  <c r="C28" i="12" s="1"/>
  <c r="C29" i="12" s="1"/>
  <c r="C30" i="12" s="1"/>
  <c r="C31" i="12" s="1"/>
  <c r="C32" i="12" s="1"/>
  <c r="E16" i="12"/>
  <c r="E17" i="12"/>
  <c r="E18" i="12"/>
  <c r="E19" i="12"/>
  <c r="E20" i="12"/>
  <c r="E21" i="12"/>
  <c r="E22" i="12"/>
  <c r="E23" i="12"/>
  <c r="E24" i="12"/>
  <c r="E25" i="12"/>
  <c r="E26" i="12" s="1"/>
  <c r="E27" i="12" s="1"/>
  <c r="E28" i="12" s="1"/>
  <c r="E29" i="12" s="1"/>
  <c r="E30" i="12" s="1"/>
  <c r="E31" i="12" s="1"/>
  <c r="E32" i="12" s="1"/>
  <c r="V57" i="12"/>
  <c r="P34" i="12"/>
  <c r="Q15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L3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G57" i="12"/>
  <c r="X57" i="12"/>
  <c r="C58" i="12"/>
  <c r="R34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5" i="12"/>
  <c r="T55" i="9"/>
  <c r="R55" i="9"/>
  <c r="P55" i="9"/>
  <c r="N55" i="9"/>
  <c r="L55" i="9"/>
  <c r="J55" i="9"/>
  <c r="H55" i="9"/>
  <c r="F55" i="9"/>
  <c r="D55" i="9"/>
  <c r="B55" i="9"/>
  <c r="V54" i="9"/>
  <c r="V53" i="9"/>
  <c r="V52" i="9"/>
  <c r="V51" i="9"/>
  <c r="V50" i="9"/>
  <c r="V49" i="9"/>
  <c r="V48" i="9"/>
  <c r="V47" i="9"/>
  <c r="V46" i="9"/>
  <c r="V45" i="9"/>
  <c r="V44" i="9"/>
  <c r="V43" i="9"/>
  <c r="V42" i="9"/>
  <c r="V41" i="9"/>
  <c r="V40" i="9"/>
  <c r="V39" i="9"/>
  <c r="V38" i="9"/>
  <c r="R37" i="9"/>
  <c r="N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F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L5" i="9"/>
  <c r="D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B37" i="9"/>
  <c r="C56" i="9"/>
  <c r="O33" i="9"/>
  <c r="T32" i="9"/>
  <c r="R32" i="9"/>
  <c r="P32" i="9"/>
  <c r="V33" i="9"/>
  <c r="N32" i="9"/>
  <c r="L32" i="9"/>
  <c r="J32" i="9"/>
  <c r="H32" i="9"/>
  <c r="F32" i="9"/>
  <c r="D32" i="9"/>
  <c r="B32" i="9"/>
  <c r="V31" i="9"/>
  <c r="V30" i="9"/>
  <c r="V29" i="9"/>
  <c r="V28" i="9"/>
  <c r="V27" i="9"/>
  <c r="V26" i="9"/>
  <c r="V25" i="9"/>
  <c r="V24" i="9"/>
  <c r="V23" i="9"/>
  <c r="V22" i="9"/>
  <c r="V21" i="9"/>
  <c r="V20" i="9"/>
  <c r="V19" i="9"/>
  <c r="V18" i="9"/>
  <c r="V17" i="9"/>
  <c r="V16" i="9"/>
  <c r="V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R14" i="9"/>
  <c r="N14" i="9"/>
  <c r="P14" i="9"/>
  <c r="F14" i="9"/>
  <c r="F5" i="9"/>
  <c r="D14" i="9"/>
  <c r="E15" i="9"/>
  <c r="B14" i="9"/>
  <c r="K11" i="9"/>
  <c r="F11" i="9"/>
  <c r="K9" i="9"/>
  <c r="B9" i="9"/>
  <c r="F8" i="9"/>
  <c r="K5" i="9"/>
  <c r="F4" i="9"/>
  <c r="K3" i="9"/>
  <c r="E56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G56" i="9"/>
  <c r="O56" i="9"/>
  <c r="K4" i="9"/>
  <c r="H37" i="9"/>
  <c r="P37" i="9"/>
  <c r="Q38" i="9"/>
  <c r="Q39" i="9"/>
  <c r="Q40" i="9"/>
  <c r="J37" i="9"/>
  <c r="T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4" i="9"/>
  <c r="Q33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J14" i="9"/>
  <c r="K33" i="9"/>
  <c r="L14" i="9"/>
  <c r="M15" i="9"/>
  <c r="M16" i="9"/>
  <c r="M17" i="9"/>
  <c r="G33" i="9"/>
  <c r="K56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7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7" i="9"/>
  <c r="Q56" i="9"/>
  <c r="I56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7" i="9"/>
  <c r="M33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4" i="9"/>
  <c r="G4" i="9"/>
  <c r="C57" i="9"/>
  <c r="L3" i="9"/>
  <c r="E57" i="9"/>
  <c r="L4" i="9"/>
  <c r="O57" i="9"/>
  <c r="L9" i="9"/>
  <c r="G8" i="9"/>
  <c r="O34" i="9"/>
  <c r="U33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3" i="9"/>
  <c r="F3" i="9"/>
  <c r="G57" i="9"/>
  <c r="T58" i="12"/>
  <c r="L10" i="12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3" i="9"/>
  <c r="F9" i="9"/>
  <c r="E58" i="12"/>
  <c r="L4" i="12"/>
  <c r="E33" i="9"/>
  <c r="E3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V32" i="9"/>
  <c r="V34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T37" i="9"/>
  <c r="V56" i="9"/>
  <c r="S56" i="9"/>
  <c r="Q38" i="12"/>
  <c r="P39" i="12"/>
  <c r="P40" i="12"/>
  <c r="P41" i="12"/>
  <c r="P42" i="12"/>
  <c r="P43" i="12"/>
  <c r="P44" i="12"/>
  <c r="P45" i="12"/>
  <c r="P46" i="12"/>
  <c r="P47" i="12"/>
  <c r="P48" i="12"/>
  <c r="P49" i="12"/>
  <c r="P50" i="12"/>
  <c r="P51" i="12"/>
  <c r="P52" i="12"/>
  <c r="P53" i="12"/>
  <c r="P54" i="12"/>
  <c r="P55" i="12"/>
  <c r="P57" i="12"/>
  <c r="K9" i="12"/>
  <c r="V55" i="9"/>
  <c r="V57" i="9"/>
  <c r="P35" i="12"/>
  <c r="G8" i="12"/>
  <c r="V34" i="12"/>
  <c r="V19" i="12"/>
  <c r="V20" i="12"/>
  <c r="V21" i="12"/>
  <c r="V22" i="12"/>
  <c r="V23" i="12"/>
  <c r="V24" i="12"/>
  <c r="V25" i="12"/>
  <c r="V26" i="12"/>
  <c r="V27" i="12" s="1"/>
  <c r="V28" i="12" s="1"/>
  <c r="V29" i="12" s="1"/>
  <c r="V30" i="12" s="1"/>
  <c r="V31" i="12" s="1"/>
  <c r="V32" i="12" s="1"/>
  <c r="V35" i="12" s="1"/>
  <c r="H14" i="9"/>
  <c r="L37" i="9"/>
  <c r="F5" i="12"/>
  <c r="G34" i="12"/>
  <c r="F10" i="12"/>
  <c r="X34" i="12"/>
  <c r="X35" i="12"/>
  <c r="Y15" i="12"/>
  <c r="Z34" i="12"/>
  <c r="Z35" i="12"/>
  <c r="H15" i="12"/>
  <c r="G16" i="12"/>
  <c r="G17" i="12"/>
  <c r="G18" i="12"/>
  <c r="G19" i="12"/>
  <c r="G20" i="12"/>
  <c r="G21" i="12"/>
  <c r="G22" i="12"/>
  <c r="G23" i="12"/>
  <c r="G24" i="12"/>
  <c r="G25" i="12"/>
  <c r="G26" i="12" s="1"/>
  <c r="G27" i="12" s="1"/>
  <c r="G28" i="12" s="1"/>
  <c r="G29" i="12" s="1"/>
  <c r="G30" i="12" s="1"/>
  <c r="G31" i="12" s="1"/>
  <c r="G32" i="12" s="1"/>
  <c r="V39" i="12"/>
  <c r="V40" i="12"/>
  <c r="V41" i="12"/>
  <c r="V42" i="12"/>
  <c r="V43" i="12"/>
  <c r="V44" i="12"/>
  <c r="V45" i="12"/>
  <c r="V46" i="12"/>
  <c r="V47" i="12"/>
  <c r="V48" i="12"/>
  <c r="V49" i="12"/>
  <c r="V50" i="12"/>
  <c r="V51" i="12"/>
  <c r="V52" i="12"/>
  <c r="V53" i="12"/>
  <c r="V54" i="12"/>
  <c r="V55" i="12"/>
  <c r="V5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K5" i="12"/>
  <c r="H38" i="12"/>
  <c r="J38" i="12"/>
  <c r="L38" i="12"/>
  <c r="AE56" i="12"/>
  <c r="AA58" i="12"/>
  <c r="T19" i="12"/>
  <c r="T20" i="12"/>
  <c r="T21" i="12"/>
  <c r="T22" i="12"/>
  <c r="T23" i="12"/>
  <c r="T24" i="12"/>
  <c r="T25" i="12"/>
  <c r="T26" i="12" s="1"/>
  <c r="T27" i="12" s="1"/>
  <c r="T28" i="12" s="1"/>
  <c r="T29" i="12" s="1"/>
  <c r="T30" i="12" s="1"/>
  <c r="T31" i="12" s="1"/>
  <c r="T32" i="12" s="1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8" i="12"/>
  <c r="M57" i="12"/>
  <c r="L15" i="12"/>
  <c r="I34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5" i="12"/>
  <c r="I33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4" i="9"/>
  <c r="U38" i="9"/>
  <c r="U39" i="9"/>
  <c r="U40" i="9"/>
  <c r="U56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K57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8" i="12"/>
  <c r="J15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8" i="12"/>
  <c r="R57" i="12"/>
  <c r="S57" i="9"/>
  <c r="L10" i="9"/>
  <c r="S34" i="9"/>
  <c r="G9" i="9"/>
  <c r="C34" i="9"/>
  <c r="G3" i="9"/>
  <c r="L9" i="12"/>
  <c r="P58" i="12"/>
  <c r="I57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8" i="12"/>
  <c r="L5" i="12"/>
  <c r="G58" i="12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6" i="9"/>
  <c r="G34" i="9"/>
  <c r="G5" i="9"/>
  <c r="M16" i="12"/>
  <c r="M17" i="12"/>
  <c r="M18" i="12"/>
  <c r="M19" i="12"/>
  <c r="M20" i="12"/>
  <c r="M21" i="12"/>
  <c r="M22" i="12"/>
  <c r="M23" i="12"/>
  <c r="M24" i="12"/>
  <c r="M25" i="12"/>
  <c r="M26" i="12" s="1"/>
  <c r="M27" i="12" s="1"/>
  <c r="M28" i="12" s="1"/>
  <c r="M29" i="12" s="1"/>
  <c r="M30" i="12" s="1"/>
  <c r="M31" i="12" s="1"/>
  <c r="M32" i="12" s="1"/>
  <c r="M35" i="12" s="1"/>
  <c r="M34" i="12"/>
  <c r="M57" i="9"/>
  <c r="U57" i="9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5" i="12"/>
  <c r="K34" i="12"/>
  <c r="G35" i="12" l="1"/>
  <c r="G5" i="12"/>
  <c r="T35" i="12"/>
  <c r="G9" i="12"/>
  <c r="AE34" i="12"/>
  <c r="AE35" i="12" s="1"/>
  <c r="E35" i="12"/>
  <c r="G4" i="12"/>
  <c r="G3" i="12"/>
  <c r="C35" i="12"/>
</calcChain>
</file>

<file path=xl/comments1.xml><?xml version="1.0" encoding="utf-8"?>
<comments xmlns="http://schemas.openxmlformats.org/spreadsheetml/2006/main">
  <authors>
    <author>Waterhouse, Jennifer A. (DSHS/BHA)</author>
    <author>Scheik, Jill P (DSHS/BHA)</author>
  </authors>
  <commentList>
    <comment ref="N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Link to funding source above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F14*8%
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the following formula: =(F14-H14)*85%
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=(F14-H14)*15%</t>
        </r>
      </text>
    </comment>
    <comment ref="AG16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1/22/18
</t>
        </r>
      </text>
    </comment>
    <comment ref="AG17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1/22/18
</t>
        </r>
      </text>
    </comment>
    <comment ref="AG18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1/22/18</t>
        </r>
      </text>
    </comment>
    <comment ref="AG19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2/13/18</t>
        </r>
      </text>
    </comment>
    <comment ref="AG20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verified 2/26/18
</t>
        </r>
      </text>
    </comment>
    <comment ref="AG21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4/12/18
</t>
        </r>
      </text>
    </comment>
    <comment ref="AG22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5/7/18
</t>
        </r>
      </text>
    </comment>
    <comment ref="AG23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6/12/18</t>
        </r>
      </text>
    </comment>
    <comment ref="AG24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7/2/18</t>
        </r>
      </text>
    </comment>
    <comment ref="N37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<sst xmlns="http://schemas.openxmlformats.org/spreadsheetml/2006/main" count="278" uniqueCount="118">
  <si>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</si>
  <si>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</si>
  <si>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</si>
  <si>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</si>
  <si>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</si>
  <si>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</si>
  <si>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</si>
  <si>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</si>
  <si>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</si>
  <si>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</si>
  <si>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</si>
  <si>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</si>
  <si>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</si>
  <si>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</si>
  <si>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</si>
  <si>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</si>
  <si>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</si>
  <si>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</si>
  <si>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</si>
  <si>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</si>
  <si>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</si>
  <si>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</si>
  <si>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</si>
  <si>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</si>
  <si>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</si>
  <si>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r>
      <t xml:space="preserve">DMA   EBP / RBP 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</si>
  <si>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</si>
  <si>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</si>
  <si>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</si>
  <si>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</si>
  <si>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</si>
  <si>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</si>
  <si>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</si>
  <si>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</si>
  <si>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</si>
  <si>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</si>
  <si>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VCT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</si>
  <si>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</si>
  <si>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</si>
  <si>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</si>
  <si>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</si>
  <si>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</si>
  <si>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</si>
  <si>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</si>
  <si>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William Lockert</t>
  </si>
  <si>
    <t>Address</t>
  </si>
  <si>
    <t>1763-94258</t>
  </si>
  <si>
    <t>614 Division St MS23
Pt. Orchard, WA 98366-4676</t>
  </si>
  <si>
    <t>Kitsap County</t>
  </si>
  <si>
    <t>SWV0000574-24</t>
  </si>
  <si>
    <t>JULIA HAVENS</t>
  </si>
  <si>
    <t xml:space="preserve">WAITING ON EXEC DOC </t>
  </si>
  <si>
    <t>Julia Havens</t>
  </si>
  <si>
    <t>STR-FFY17</t>
  </si>
  <si>
    <t>STR-FFY18</t>
  </si>
  <si>
    <r>
      <t xml:space="preserve">SABG Prev
</t>
    </r>
    <r>
      <rPr>
        <b/>
        <sz val="10"/>
        <color rgb="FFFF0000"/>
        <rFont val="Arial"/>
        <family val="2"/>
      </rPr>
      <t>BI-19 Proj Code: GSB8-CO-00</t>
    </r>
  </si>
  <si>
    <r>
      <t xml:space="preserve">DMA Admin  
</t>
    </r>
    <r>
      <rPr>
        <b/>
        <sz val="10"/>
        <color rgb="FFFF0000"/>
        <rFont val="Arial"/>
        <family val="2"/>
      </rPr>
      <t>Maximum 8%</t>
    </r>
    <r>
      <rPr>
        <b/>
        <sz val="10"/>
        <rFont val="Arial"/>
        <family val="2"/>
      </rPr>
      <t xml:space="preserve">                  </t>
    </r>
    <r>
      <rPr>
        <b/>
        <sz val="8"/>
        <rFont val="Arial"/>
        <family val="2"/>
      </rPr>
      <t>(TRACKING ONLY)</t>
    </r>
  </si>
  <si>
    <r>
      <t xml:space="preserve">DMA EBP / RBP 
</t>
    </r>
    <r>
      <rPr>
        <b/>
        <sz val="10"/>
        <color rgb="FFFF0000"/>
        <rFont val="Arial"/>
        <family val="2"/>
      </rPr>
      <t>Minimum of 85%</t>
    </r>
    <r>
      <rPr>
        <b/>
        <sz val="10"/>
        <rFont val="Arial"/>
        <family val="2"/>
      </rPr>
      <t xml:space="preserve">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</si>
  <si>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
</t>
    </r>
    <r>
      <rPr>
        <b/>
        <sz val="10"/>
        <color rgb="FFFF0000"/>
        <rFont val="Arial"/>
        <family val="2"/>
      </rPr>
      <t>Maximum of 15%</t>
    </r>
    <r>
      <rPr>
        <b/>
        <sz val="10"/>
        <rFont val="Arial"/>
        <family val="2"/>
      </rPr>
      <t xml:space="preserve">                   </t>
    </r>
    <r>
      <rPr>
        <b/>
        <sz val="8"/>
        <rFont val="Arial"/>
        <family val="2"/>
      </rPr>
      <t>(TRACKING ONLY)</t>
    </r>
  </si>
  <si>
    <t>STR-CPWI
FFY 17
(8/15/17-4/30/18)</t>
  </si>
  <si>
    <t>STR-CPWI-ADMIN
FFY 17
(8/15/17-4/30/18)
TRACKING ONLY</t>
  </si>
  <si>
    <t>STR-CPWI
FFY18 
(5/01/17-6/30/18)</t>
  </si>
  <si>
    <t>STR-CPWI-ADMIN
FFY18
(5/01/17-6/30/17)
TRACKING ONLY</t>
  </si>
  <si>
    <t>STR-CPWI
FFY18  
(07/01/18-04/30/19)</t>
  </si>
  <si>
    <t>STR-CPWI-ADMIN
FFY18
 (07/01/18-04/30/19)
TRACKING ONLY</t>
  </si>
  <si>
    <t>STR-CPWI</t>
  </si>
  <si>
    <t>STR-CPWI-ADMIN
TRACKING ONLY</t>
  </si>
  <si>
    <t>Jen Waterhouse</t>
  </si>
  <si>
    <t>SWV0008949-00</t>
  </si>
  <si>
    <t>Use this toolbox master to pay invoices</t>
  </si>
  <si>
    <t>July 2017</t>
  </si>
  <si>
    <t>12/8/17</t>
  </si>
  <si>
    <t>VCT00950</t>
  </si>
  <si>
    <t>709</t>
  </si>
  <si>
    <t>VCT00951</t>
  </si>
  <si>
    <t>VCT00952</t>
  </si>
  <si>
    <t>Aug 2017</t>
  </si>
  <si>
    <t>Sept 2017</t>
  </si>
  <si>
    <t>Oct 2017</t>
  </si>
  <si>
    <t>1/22/18</t>
  </si>
  <si>
    <t>037</t>
  </si>
  <si>
    <t>VCT01292</t>
  </si>
  <si>
    <t>Nov 2017</t>
  </si>
  <si>
    <t>VCT01469</t>
  </si>
  <si>
    <t>218</t>
  </si>
  <si>
    <t>Dec 2017</t>
  </si>
  <si>
    <t>VCT01594</t>
  </si>
  <si>
    <t>342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</si>
  <si>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</si>
  <si>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</si>
  <si>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</si>
  <si>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</si>
  <si>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</si>
  <si>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</si>
  <si>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</si>
  <si>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</si>
  <si>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</si>
  <si>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</si>
  <si>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</si>
  <si>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</si>
  <si>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</si>
  <si>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</si>
  <si>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</si>
  <si>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DMA General column will split at the end of the year between EBP and Promising</t>
  </si>
  <si>
    <t>DMA General
(Tracking only)</t>
  </si>
  <si>
    <t>BI 19 Total</t>
  </si>
  <si>
    <t>Jan 2018</t>
  </si>
  <si>
    <t>VCT01956</t>
  </si>
  <si>
    <t>CT704</t>
  </si>
  <si>
    <t>Feb 2018</t>
  </si>
  <si>
    <t>VCT02131</t>
  </si>
  <si>
    <t>CT863</t>
  </si>
  <si>
    <t>Mar 2018</t>
  </si>
  <si>
    <t>VCT02432</t>
  </si>
  <si>
    <t>CT167</t>
  </si>
  <si>
    <t>VCT02545</t>
  </si>
  <si>
    <t>CT288</t>
  </si>
  <si>
    <t>Apr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</si>
</sst>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[$-F800]dddd\,\ mmmm\ dd\,\ yyyy"/>
    <numFmt numFmtId="166" formatCode="mm/dd/yy;@"/>
  </numFmts>
  <fonts count="5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2"/>
      <name val="Arial"/>
      <family val="2"/>
    </font>
    <font>
      <sz val="8"/>
      <color theme="0"/>
      <name val="Times New Roman"/>
      <family val="1"/>
    </font>
    <font>
      <b/>
      <sz val="14"/>
      <name val="Arial"/>
      <family val="2"/>
    </font>
    <font>
      <sz val="11"/>
      <name val="Calibri"/>
      <family val="2"/>
      <scheme val="minor"/>
    </font>
    <font>
      <sz val="20"/>
      <name val="Arial"/>
      <family val="2"/>
    </font>
    <font>
      <b/>
      <sz val="10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9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30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1" fillId="0" borderId="0"/>
    <xf numFmtId="0" fontId="7" fillId="0" borderId="0"/>
    <xf numFmtId="0" fontId="6" fillId="0" borderId="0"/>
    <xf numFmtId="0" fontId="33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195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9" fontId="18" fillId="0" borderId="0" xfId="4111" applyNumberFormat="1" applyFont="1" applyAlignment="1" applyProtection="1">
      <alignment horizontal="center" vertical="center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9" fillId="0" borderId="0" xfId="4111" quotePrefix="1" applyNumberFormat="1" applyFont="1" applyAlignment="1" applyProtection="1">
      <alignment horizontal="center" vertical="center"/>
      <protection locked="0"/>
    </xf>
    <xf numFmtId="4" fontId="37" fillId="0" borderId="15" xfId="4111" applyNumberFormat="1" applyFont="1" applyBorder="1" applyAlignment="1" applyProtection="1">
      <alignment horizontal="center" vertical="center"/>
      <protection locked="0"/>
    </xf>
    <xf numFmtId="4" fontId="37" fillId="0" borderId="18" xfId="4111" applyNumberFormat="1" applyFont="1" applyBorder="1" applyAlignment="1" applyProtection="1">
      <alignment horizontal="center" vertical="center"/>
      <protection locked="0"/>
    </xf>
    <xf numFmtId="4" fontId="37" fillId="0" borderId="16" xfId="4111" applyNumberFormat="1" applyFont="1" applyBorder="1" applyAlignment="1" applyProtection="1">
      <alignment horizontal="center" vertical="center"/>
      <protection locked="0"/>
    </xf>
    <xf numFmtId="4" fontId="28" fillId="0" borderId="0" xfId="4111" applyNumberFormat="1" applyFont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40" fillId="0" borderId="26" xfId="4111" applyNumberFormat="1" applyFont="1" applyBorder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40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40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2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40" fillId="0" borderId="1" xfId="4111" applyNumberFormat="1" applyFont="1" applyBorder="1" applyAlignment="1" applyProtection="1">
      <alignment horizontal="center" vertical="center"/>
      <protection locked="0"/>
    </xf>
    <xf numFmtId="4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Border="1" applyAlignment="1" applyProtection="1">
      <alignment horizontal="center" vertical="center"/>
      <protection locked="0"/>
    </xf>
    <xf numFmtId="0" fontId="39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7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9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1" fillId="13" borderId="16" xfId="11942" applyFont="1" applyFill="1" applyBorder="1" applyAlignment="1" applyProtection="1">
      <alignment horizontal="center" vertical="center" wrapText="1"/>
      <protection locked="0"/>
    </xf>
    <xf numFmtId="3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1" xfId="4111" applyNumberFormat="1" applyFont="1" applyFill="1" applyBorder="1" applyAlignment="1" applyProtection="1">
      <alignment horizontal="center" wrapText="1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2" borderId="2" xfId="158" applyNumberFormat="1" applyFont="1" applyFill="1" applyBorder="1" applyProtection="1">
      <protection locked="0"/>
    </xf>
    <xf numFmtId="49" fontId="18" fillId="12" borderId="7" xfId="11942" applyNumberFormat="1" applyFont="1" applyFill="1" applyBorder="1" applyAlignment="1" applyProtection="1">
      <alignment vertical="center" wrapText="1"/>
      <protection locked="0"/>
    </xf>
    <xf numFmtId="49" fontId="38" fillId="2" borderId="1" xfId="4111" applyNumberFormat="1" applyFont="1" applyFill="1" applyBorder="1" applyAlignment="1" applyProtection="1">
      <alignment horizontal="left"/>
      <protection locked="0"/>
    </xf>
    <xf numFmtId="40" fontId="17" fillId="14" borderId="1" xfId="4111" applyNumberFormat="1" applyFont="1" applyFill="1" applyBorder="1" applyAlignment="1" applyProtection="1">
      <alignment horizontal="right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12" borderId="9" xfId="4111" applyNumberFormat="1" applyFont="1" applyFill="1" applyBorder="1" applyAlignment="1" applyProtection="1">
      <alignment horizontal="right"/>
      <protection locked="0"/>
    </xf>
    <xf numFmtId="49" fontId="17" fillId="0" borderId="1" xfId="4111" applyNumberFormat="1" applyFont="1" applyFill="1" applyBorder="1" applyAlignment="1" applyProtection="1">
      <alignment horizontal="center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14" fontId="17" fillId="0" borderId="2" xfId="4111" applyNumberFormat="1" applyBorder="1" applyAlignment="1" applyProtection="1">
      <alignment horizontal="center"/>
      <protection locked="0"/>
    </xf>
    <xf numFmtId="49" fontId="17" fillId="0" borderId="6" xfId="4111" applyNumberFormat="1" applyFont="1" applyFill="1" applyBorder="1" applyAlignment="1" applyProtection="1">
      <alignment horizontal="center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center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1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7" borderId="3" xfId="4111" applyNumberFormat="1" applyFont="1" applyFill="1" applyBorder="1" applyAlignment="1" applyProtection="1">
      <alignment horizontal="right"/>
    </xf>
    <xf numFmtId="40" fontId="18" fillId="10" borderId="3" xfId="4111" applyNumberFormat="1" applyFont="1" applyFill="1" applyBorder="1" applyAlignment="1" applyProtection="1">
      <alignment horizontal="right"/>
    </xf>
    <xf numFmtId="49" fontId="39" fillId="0" borderId="0" xfId="4111" quotePrefix="1" applyNumberFormat="1" applyFont="1" applyAlignment="1" applyProtection="1">
      <alignment horizontal="center" vertical="center"/>
      <protection locked="0"/>
    </xf>
    <xf numFmtId="49" fontId="42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2" borderId="6" xfId="0" applyNumberFormat="1" applyFont="1" applyFill="1" applyBorder="1" applyAlignment="1" applyProtection="1">
      <alignment vertical="center" wrapText="1"/>
      <protection locked="0"/>
    </xf>
    <xf numFmtId="49" fontId="17" fillId="0" borderId="1" xfId="4111" applyNumberFormat="1" applyBorder="1" applyAlignment="1" applyProtection="1">
      <alignment horizontal="center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7" fillId="0" borderId="27" xfId="4111" applyNumberFormat="1" applyFont="1" applyBorder="1" applyAlignment="1" applyProtection="1">
      <alignment horizontal="center" vertical="center"/>
      <protection locked="0"/>
    </xf>
    <xf numFmtId="40" fontId="37" fillId="0" borderId="3" xfId="4111" quotePrefix="1" applyNumberFormat="1" applyFont="1" applyBorder="1" applyAlignment="1" applyProtection="1">
      <alignment horizontal="center" vertical="center"/>
      <protection locked="0"/>
    </xf>
    <xf numFmtId="40" fontId="37" fillId="0" borderId="3" xfId="4111" applyNumberFormat="1" applyFont="1" applyFill="1" applyBorder="1" applyAlignment="1" applyProtection="1">
      <alignment horizontal="center" vertical="center"/>
      <protection locked="0"/>
    </xf>
    <xf numFmtId="40" fontId="37" fillId="0" borderId="3" xfId="4111" applyNumberFormat="1" applyFont="1" applyBorder="1" applyAlignment="1" applyProtection="1">
      <alignment horizontal="center" vertical="center"/>
      <protection locked="0"/>
    </xf>
    <xf numFmtId="40" fontId="37" fillId="0" borderId="20" xfId="4111" applyNumberFormat="1" applyFont="1" applyBorder="1" applyAlignment="1" applyProtection="1">
      <alignment horizontal="center"/>
      <protection locked="0"/>
    </xf>
    <xf numFmtId="49" fontId="37" fillId="16" borderId="28" xfId="4111" applyNumberFormat="1" applyFont="1" applyFill="1" applyBorder="1" applyAlignment="1" applyProtection="1">
      <alignment horizontal="center"/>
      <protection locked="0"/>
    </xf>
    <xf numFmtId="3" fontId="37" fillId="16" borderId="29" xfId="4111" applyNumberFormat="1" applyFont="1" applyFill="1" applyBorder="1" applyAlignment="1" applyProtection="1">
      <alignment horizontal="center"/>
      <protection locked="0"/>
    </xf>
    <xf numFmtId="40" fontId="37" fillId="16" borderId="30" xfId="4111" applyNumberFormat="1" applyFont="1" applyFill="1" applyBorder="1" applyAlignment="1" applyProtection="1">
      <alignment horizontal="center"/>
      <protection locked="0"/>
    </xf>
    <xf numFmtId="4" fontId="37" fillId="0" borderId="25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applyNumberFormat="1" applyFont="1" applyFill="1" applyBorder="1" applyAlignment="1" applyProtection="1">
      <alignment horizontal="right" vertical="center"/>
      <protection locked="0"/>
    </xf>
    <xf numFmtId="3" fontId="37" fillId="0" borderId="4" xfId="4111" applyNumberFormat="1" applyFont="1" applyFill="1" applyBorder="1" applyAlignment="1" applyProtection="1">
      <alignment horizontal="right" vertical="center"/>
      <protection locked="0"/>
    </xf>
    <xf numFmtId="49" fontId="37" fillId="0" borderId="4" xfId="4111" applyNumberFormat="1" applyFont="1" applyBorder="1" applyAlignment="1" applyProtection="1">
      <alignment horizontal="right" vertical="center"/>
      <protection locked="0"/>
    </xf>
    <xf numFmtId="49" fontId="37" fillId="0" borderId="10" xfId="4111" applyNumberFormat="1" applyFont="1" applyBorder="1" applyAlignment="1" applyProtection="1">
      <alignment horizontal="right"/>
      <protection locked="0"/>
    </xf>
    <xf numFmtId="49" fontId="43" fillId="0" borderId="0" xfId="4111" applyNumberFormat="1" applyFont="1" applyAlignment="1" applyProtection="1">
      <alignment horizontal="left" vertical="center"/>
      <protection locked="0"/>
    </xf>
    <xf numFmtId="0" fontId="0" fillId="17" borderId="0" xfId="0" applyFill="1"/>
    <xf numFmtId="40" fontId="43" fillId="0" borderId="0" xfId="4111" applyNumberFormat="1" applyFont="1" applyAlignment="1" applyProtection="1">
      <alignment horizontal="left" vertical="center"/>
      <protection locked="0"/>
    </xf>
    <xf numFmtId="165" fontId="18" fillId="0" borderId="0" xfId="4111" applyNumberFormat="1" applyFont="1" applyAlignment="1" applyProtection="1">
      <alignment horizontal="center" vertical="center"/>
      <protection locked="0"/>
    </xf>
    <xf numFmtId="0" fontId="46" fillId="18" borderId="1" xfId="0" applyFont="1" applyFill="1" applyBorder="1" applyAlignment="1">
      <alignment horizontal="center"/>
    </xf>
    <xf numFmtId="0" fontId="46" fillId="0" borderId="1" xfId="0" applyFont="1" applyFill="1" applyBorder="1" applyAlignment="1">
      <alignment wrapText="1"/>
    </xf>
    <xf numFmtId="49" fontId="45" fillId="0" borderId="0" xfId="4111" quotePrefix="1" applyNumberFormat="1" applyFont="1" applyAlignment="1" applyProtection="1">
      <alignment horizontal="right" vertical="center"/>
      <protection locked="0"/>
    </xf>
    <xf numFmtId="49" fontId="45" fillId="0" borderId="0" xfId="4111" applyNumberFormat="1" applyFont="1" applyAlignment="1" applyProtection="1">
      <alignment horizontal="right" vertical="center"/>
      <protection locked="0"/>
    </xf>
    <xf numFmtId="0" fontId="45" fillId="0" borderId="0" xfId="4111" applyFont="1" applyAlignment="1" applyProtection="1">
      <alignment horizontal="right" vertical="center"/>
      <protection locked="0"/>
    </xf>
    <xf numFmtId="0" fontId="17" fillId="0" borderId="0" xfId="4111" applyAlignment="1" applyProtection="1">
      <alignment horizontal="center" vertical="center" wrapText="1"/>
      <protection locked="0"/>
    </xf>
    <xf numFmtId="0" fontId="17" fillId="0" borderId="0" xfId="4111" applyBorder="1" applyAlignment="1" applyProtection="1">
      <alignment horizontal="center" vertical="center"/>
      <protection locked="0"/>
    </xf>
    <xf numFmtId="49" fontId="18" fillId="0" borderId="0" xfId="4111" applyNumberFormat="1" applyFont="1" applyAlignment="1" applyProtection="1">
      <alignment horizontal="left" vertical="center"/>
      <protection locked="0"/>
    </xf>
    <xf numFmtId="49" fontId="37" fillId="0" borderId="4" xfId="4111" applyNumberFormat="1" applyFont="1" applyBorder="1" applyAlignment="1" applyProtection="1">
      <alignment horizontal="right"/>
      <protection locked="0"/>
    </xf>
    <xf numFmtId="3" fontId="23" fillId="0" borderId="1" xfId="4111" applyNumberFormat="1" applyFont="1" applyBorder="1" applyAlignment="1" applyProtection="1">
      <alignment horizontal="center"/>
      <protection locked="0"/>
    </xf>
    <xf numFmtId="3" fontId="17" fillId="0" borderId="1" xfId="4111" applyNumberFormat="1" applyFont="1" applyBorder="1" applyAlignment="1" applyProtection="1">
      <alignment horizontal="center"/>
      <protection locked="0"/>
    </xf>
    <xf numFmtId="40" fontId="37" fillId="0" borderId="3" xfId="4111" applyNumberFormat="1" applyFont="1" applyBorder="1" applyAlignment="1" applyProtection="1">
      <alignment horizontal="center"/>
      <protection locked="0"/>
    </xf>
    <xf numFmtId="49" fontId="37" fillId="0" borderId="36" xfId="4111" applyNumberFormat="1" applyFont="1" applyBorder="1" applyAlignment="1" applyProtection="1">
      <alignment horizontal="right"/>
      <protection locked="0"/>
    </xf>
    <xf numFmtId="3" fontId="23" fillId="0" borderId="34" xfId="4111" applyNumberFormat="1" applyFont="1" applyBorder="1" applyAlignment="1" applyProtection="1">
      <alignment horizontal="center"/>
      <protection locked="0"/>
    </xf>
    <xf numFmtId="3" fontId="17" fillId="0" borderId="34" xfId="4111" applyNumberFormat="1" applyFont="1" applyBorder="1" applyAlignment="1" applyProtection="1">
      <alignment horizontal="center"/>
      <protection locked="0"/>
    </xf>
    <xf numFmtId="40" fontId="37" fillId="0" borderId="35" xfId="4111" applyNumberFormat="1" applyFont="1" applyBorder="1" applyAlignment="1" applyProtection="1">
      <alignment horizontal="center"/>
      <protection locked="0"/>
    </xf>
    <xf numFmtId="3" fontId="21" fillId="4" borderId="21" xfId="4111" applyNumberFormat="1" applyFont="1" applyFill="1" applyBorder="1" applyAlignment="1" applyProtection="1">
      <alignment horizontal="center" wrapText="1"/>
    </xf>
    <xf numFmtId="3" fontId="21" fillId="4" borderId="22" xfId="4111" applyNumberFormat="1" applyFont="1" applyFill="1" applyBorder="1" applyAlignment="1" applyProtection="1">
      <alignment horizontal="center"/>
    </xf>
    <xf numFmtId="49" fontId="18" fillId="12" borderId="6" xfId="4111" applyNumberFormat="1" applyFont="1" applyFill="1" applyBorder="1" applyAlignment="1" applyProtection="1">
      <alignment vertical="center" wrapText="1"/>
      <protection locked="0"/>
    </xf>
    <xf numFmtId="40" fontId="18" fillId="17" borderId="3" xfId="4111" applyNumberFormat="1" applyFont="1" applyFill="1" applyBorder="1" applyAlignment="1" applyProtection="1">
      <alignment horizontal="right"/>
    </xf>
    <xf numFmtId="40" fontId="18" fillId="22" borderId="3" xfId="4111" applyNumberFormat="1" applyFont="1" applyFill="1" applyBorder="1" applyAlignment="1" applyProtection="1">
      <alignment horizontal="right"/>
    </xf>
    <xf numFmtId="49" fontId="18" fillId="3" borderId="6" xfId="4111" applyNumberFormat="1" applyFont="1" applyFill="1" applyBorder="1" applyAlignment="1" applyProtection="1">
      <alignment vertical="center" wrapText="1"/>
      <protection locked="0"/>
    </xf>
    <xf numFmtId="0" fontId="51" fillId="20" borderId="1" xfId="4111" applyFont="1" applyFill="1" applyBorder="1" applyAlignment="1">
      <alignment horizontal="center"/>
    </xf>
    <xf numFmtId="14" fontId="17" fillId="0" borderId="0" xfId="4111" applyNumberFormat="1" applyAlignment="1" applyProtection="1">
      <alignment horizontal="center" vertical="center"/>
      <protection locked="0"/>
    </xf>
    <xf numFmtId="0" fontId="0" fillId="21" borderId="0" xfId="0" applyFill="1"/>
    <xf numFmtId="0" fontId="43" fillId="21" borderId="0" xfId="0" applyFont="1" applyFill="1"/>
    <xf numFmtId="49" fontId="17" fillId="7" borderId="7" xfId="4111" applyNumberFormat="1" applyFont="1" applyFill="1" applyBorder="1" applyAlignment="1" applyProtection="1">
      <alignment horizontal="center"/>
      <protection locked="0"/>
    </xf>
    <xf numFmtId="166" fontId="17" fillId="0" borderId="0" xfId="4111" applyNumberFormat="1" applyAlignment="1" applyProtection="1">
      <alignment horizontal="center" vertical="center"/>
      <protection locked="0"/>
    </xf>
    <xf numFmtId="166" fontId="17" fillId="0" borderId="0" xfId="4111" applyNumberFormat="1" applyProtection="1">
      <protection locked="0"/>
    </xf>
    <xf numFmtId="166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166" fontId="18" fillId="12" borderId="7" xfId="11942" applyNumberFormat="1" applyFont="1" applyFill="1" applyBorder="1" applyAlignment="1" applyProtection="1">
      <alignment vertical="center" wrapText="1"/>
      <protection locked="0"/>
    </xf>
    <xf numFmtId="166" fontId="17" fillId="0" borderId="1" xfId="4111" applyNumberFormat="1" applyFont="1" applyFill="1" applyBorder="1" applyAlignment="1" applyProtection="1">
      <alignment horizontal="center"/>
      <protection locked="0"/>
    </xf>
    <xf numFmtId="166" fontId="17" fillId="0" borderId="1" xfId="11942" applyNumberFormat="1" applyFont="1" applyBorder="1" applyAlignment="1" applyProtection="1">
      <alignment horizontal="center"/>
      <protection locked="0"/>
    </xf>
    <xf numFmtId="166" fontId="17" fillId="0" borderId="0" xfId="11942" applyNumberFormat="1" applyFont="1" applyBorder="1" applyAlignment="1" applyProtection="1">
      <alignment horizontal="center"/>
      <protection locked="0"/>
    </xf>
    <xf numFmtId="166" fontId="19" fillId="0" borderId="0" xfId="4111" applyNumberFormat="1" applyFont="1" applyAlignment="1" applyProtection="1">
      <alignment horizontal="center"/>
      <protection locked="0"/>
    </xf>
    <xf numFmtId="166" fontId="18" fillId="3" borderId="7" xfId="11942" applyNumberFormat="1" applyFont="1" applyFill="1" applyBorder="1" applyAlignment="1" applyProtection="1">
      <alignment vertical="center" wrapText="1"/>
      <protection locked="0"/>
    </xf>
    <xf numFmtId="49" fontId="17" fillId="7" borderId="1" xfId="11942" applyNumberFormat="1" applyFont="1" applyFill="1" applyBorder="1" applyAlignment="1" applyProtection="1">
      <alignment horizontal="center"/>
      <protection locked="0"/>
    </xf>
    <xf numFmtId="49" fontId="17" fillId="8" borderId="1" xfId="11942" applyNumberFormat="1" applyFont="1" applyFill="1" applyBorder="1" applyAlignment="1" applyProtection="1">
      <alignment horizontal="center"/>
      <protection locked="0"/>
    </xf>
    <xf numFmtId="4" fontId="44" fillId="0" borderId="0" xfId="4111" quotePrefix="1" applyNumberFormat="1" applyFont="1" applyAlignment="1" applyProtection="1">
      <alignment horizontal="center" vertical="center"/>
      <protection locked="0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0" fontId="17" fillId="0" borderId="0" xfId="0" applyFont="1"/>
    <xf numFmtId="4" fontId="18" fillId="15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5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40" fontId="42" fillId="0" borderId="0" xfId="4111" applyNumberFormat="1" applyFont="1" applyAlignment="1" applyProtection="1">
      <alignment horizontal="center" vertical="center"/>
      <protection locked="0"/>
    </xf>
    <xf numFmtId="4" fontId="18" fillId="15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7" xfId="4111" applyNumberFormat="1" applyFont="1" applyFill="1" applyBorder="1" applyAlignment="1" applyProtection="1">
      <alignment horizontal="center" vertical="center" wrapText="1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5" xfId="4111" applyNumberFormat="1" applyFont="1" applyFill="1" applyBorder="1" applyAlignment="1" applyProtection="1">
      <alignment horizontal="center" vertical="center"/>
      <protection locked="0"/>
    </xf>
    <xf numFmtId="4" fontId="18" fillId="6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1" xfId="4111" applyNumberFormat="1" applyFont="1" applyFill="1" applyBorder="1" applyAlignment="1" applyProtection="1">
      <alignment horizontal="center" vertical="center"/>
      <protection locked="0"/>
    </xf>
    <xf numFmtId="4" fontId="18" fillId="15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7" xfId="4111" applyNumberFormat="1" applyFont="1" applyFill="1" applyBorder="1" applyAlignment="1" applyProtection="1">
      <alignment horizontal="center" vertical="center"/>
      <protection locked="0"/>
    </xf>
    <xf numFmtId="4" fontId="18" fillId="8" borderId="11" xfId="4111" applyNumberFormat="1" applyFont="1" applyFill="1" applyBorder="1" applyAlignment="1" applyProtection="1">
      <alignment horizontal="center" vertical="center" wrapText="1"/>
      <protection locked="0"/>
    </xf>
    <xf numFmtId="49" fontId="47" fillId="19" borderId="0" xfId="4111" applyNumberFormat="1" applyFont="1" applyFill="1" applyAlignment="1" applyProtection="1">
      <alignment horizontal="center"/>
      <protection locked="0"/>
    </xf>
    <xf numFmtId="49" fontId="47" fillId="19" borderId="23" xfId="4111" applyNumberFormat="1" applyFont="1" applyFill="1" applyBorder="1" applyAlignment="1" applyProtection="1">
      <alignment horizontal="center"/>
      <protection locked="0"/>
    </xf>
    <xf numFmtId="4" fontId="18" fillId="10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7" xfId="4111" applyNumberFormat="1" applyFont="1" applyFill="1" applyBorder="1" applyAlignment="1" applyProtection="1">
      <alignment horizontal="center" vertical="center"/>
      <protection locked="0"/>
    </xf>
    <xf numFmtId="4" fontId="18" fillId="10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21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21" borderId="17" xfId="4111" applyNumberFormat="1" applyFont="1" applyFill="1" applyBorder="1" applyAlignment="1" applyProtection="1">
      <alignment horizontal="center" vertical="center"/>
      <protection locked="0"/>
    </xf>
    <xf numFmtId="4" fontId="18" fillId="21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20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20" borderId="17" xfId="4111" applyNumberFormat="1" applyFont="1" applyFill="1" applyBorder="1" applyAlignment="1" applyProtection="1">
      <alignment horizontal="center" vertical="center"/>
      <protection locked="0"/>
    </xf>
    <xf numFmtId="4" fontId="18" fillId="20" borderId="11" xfId="4111" applyNumberFormat="1" applyFont="1" applyFill="1" applyBorder="1" applyAlignment="1" applyProtection="1">
      <alignment horizontal="center" vertical="center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3" fillId="17" borderId="15" xfId="0" applyFont="1" applyFill="1" applyBorder="1" applyAlignment="1">
      <alignment horizontal="center"/>
    </xf>
    <xf numFmtId="0" fontId="43" fillId="17" borderId="18" xfId="0" applyFont="1" applyFill="1" applyBorder="1" applyAlignment="1">
      <alignment horizontal="center"/>
    </xf>
    <xf numFmtId="0" fontId="43" fillId="17" borderId="17" xfId="0" applyFont="1" applyFill="1" applyBorder="1" applyAlignment="1">
      <alignment horizontal="center"/>
    </xf>
    <xf numFmtId="0" fontId="45" fillId="17" borderId="31" xfId="0" applyFont="1" applyFill="1" applyBorder="1" applyAlignment="1">
      <alignment horizontal="center"/>
    </xf>
    <xf numFmtId="0" fontId="45" fillId="17" borderId="32" xfId="0" applyFont="1" applyFill="1" applyBorder="1" applyAlignment="1">
      <alignment horizontal="center"/>
    </xf>
    <xf numFmtId="0" fontId="45" fillId="17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A89D68"/>
      <color rgb="FFB1A777"/>
      <color rgb="FFBD89AA"/>
      <color rgb="FF83496E"/>
      <color rgb="FFAA6692"/>
      <color rgb="FF9BAC64"/>
      <color rgb="FF7A973F"/>
      <color rgb="FFA1BF65"/>
      <color rgb="FF91B44A"/>
      <color rgb="FFFCA8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tmp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2</xdr:row>
          <xdr:rowOff>142875</xdr:rowOff>
        </xdr:from>
        <xdr:to>
          <xdr:col>5</xdr:col>
          <xdr:colOff>161925</xdr:colOff>
          <xdr:row>6</xdr:row>
          <xdr:rowOff>9525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10</xdr:col>
      <xdr:colOff>66675</xdr:colOff>
      <xdr:row>0</xdr:row>
      <xdr:rowOff>57150</xdr:rowOff>
    </xdr:from>
    <xdr:to>
      <xdr:col>19</xdr:col>
      <xdr:colOff>572336</xdr:colOff>
      <xdr:row>49</xdr:row>
      <xdr:rowOff>46830</xdr:rowOff>
    </xdr:to>
    <xdr:pic>
      <xdr:nvPicPr>
        <xdr:cNvPr id="2" name="Picture 1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5" y="57150"/>
          <a:ext cx="5992061" cy="795448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8</xdr:row>
          <xdr:rowOff>47625</xdr:rowOff>
        </xdr:from>
        <xdr:to>
          <xdr:col>8</xdr:col>
          <xdr:colOff>533400</xdr:colOff>
          <xdr:row>11</xdr:row>
          <xdr:rowOff>76200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6</xdr:col>
          <xdr:colOff>400050</xdr:colOff>
          <xdr:row>21</xdr:row>
          <xdr:rowOff>19050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0</xdr:rowOff>
        </xdr:from>
        <xdr:to>
          <xdr:col>7</xdr:col>
          <xdr:colOff>47625</xdr:colOff>
          <xdr:row>7</xdr:row>
          <xdr:rowOff>19050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Y60"/>
  <sheetViews>
    <sheetView zoomScale="115" zoomScaleNormal="115" workbookViewId="0">
      <pane xSplit="1" ySplit="14" topLeftCell="B21" activePane="bottomRight" state="frozen"/>
      <selection pane="topRight" activeCell="B1" sqref="B1"/>
      <selection pane="bottomLeft" activeCell="A12" sqref="A12"/>
      <selection pane="bottomRight" activeCell="B10" sqref="B10:B12"/>
    </sheetView>
  </sheetViews>
  <sheetFormatPr defaultColWidth="11.5703125" defaultRowHeight="12.75" x14ac:dyDescent="0.2"/>
  <cols>
    <col min="1" max="1" width="25.5703125" style="26" bestFit="1" customWidth="1"/>
    <col min="2" max="2" width="49.140625" style="26" bestFit="1" customWidth="1"/>
    <col min="3" max="3" width="11.5703125" style="26"/>
    <col min="4" max="4" width="14.5703125" style="26" customWidth="1"/>
    <col min="5" max="5" width="11.5703125" style="26"/>
    <col min="6" max="6" width="10.28515625" style="26" bestFit="1" customWidth="1"/>
    <col min="7" max="7" width="12.140625" style="26" bestFit="1" customWidth="1"/>
    <col min="8" max="8" width="11.5703125" style="69"/>
    <col min="9" max="9" width="15" style="70" customWidth="1"/>
    <col min="10" max="10" width="11.5703125" style="70" customWidth="1"/>
    <col min="11" max="11" width="11.7109375" style="70" customWidth="1"/>
    <col min="12" max="12" width="12.140625" style="70" bestFit="1" customWidth="1"/>
    <col min="13" max="13" width="11.5703125" style="70"/>
    <col min="14" max="14" width="13.5703125" style="71" customWidth="1"/>
    <col min="15" max="15" width="13.5703125" style="70" customWidth="1"/>
    <col min="16" max="17" width="11.5703125" style="29"/>
    <col min="18" max="19" width="14.140625" style="29" customWidth="1"/>
    <col min="20" max="21" width="11.5703125" style="26"/>
    <col min="22" max="16384" width="11.5703125" style="29"/>
  </cols>
  <sheetData>
    <row r="1" spans="1:25" s="4" customFormat="1" ht="18.75" thickBot="1" x14ac:dyDescent="0.25">
      <c r="A1" s="107" t="s">
        <v>4</v>
      </c>
      <c r="B1" s="103" t="s">
        <v>50</v>
      </c>
      <c r="C1" s="3"/>
      <c r="D1" s="154" t="s">
        <v>33</v>
      </c>
      <c r="E1" s="155"/>
      <c r="F1" s="155"/>
      <c r="G1" s="156"/>
      <c r="I1" s="154" t="s">
        <v>34</v>
      </c>
      <c r="J1" s="155"/>
      <c r="K1" s="155"/>
      <c r="L1" s="156" t="s">
        <v>12</v>
      </c>
      <c r="M1" s="5"/>
      <c r="N1" s="5"/>
      <c r="O1" s="5"/>
      <c r="P1" s="5"/>
      <c r="Q1" s="5"/>
      <c r="R1" s="5"/>
      <c r="S1" s="5"/>
      <c r="T1" s="79"/>
      <c r="U1" s="79"/>
    </row>
    <row r="2" spans="1:25" s="4" customFormat="1" ht="18.75" thickBot="1" x14ac:dyDescent="0.3">
      <c r="A2" s="108" t="s">
        <v>0</v>
      </c>
      <c r="B2" s="106" t="s">
        <v>48</v>
      </c>
      <c r="C2" s="3"/>
      <c r="D2" s="6" t="s">
        <v>20</v>
      </c>
      <c r="E2" s="7" t="s">
        <v>19</v>
      </c>
      <c r="F2" s="6" t="s">
        <v>21</v>
      </c>
      <c r="G2" s="8" t="s">
        <v>1</v>
      </c>
      <c r="I2" s="6" t="s">
        <v>20</v>
      </c>
      <c r="J2" s="7" t="s">
        <v>19</v>
      </c>
      <c r="K2" s="6" t="s">
        <v>21</v>
      </c>
      <c r="L2" s="8" t="s">
        <v>1</v>
      </c>
      <c r="M2" s="5"/>
      <c r="N2" s="5"/>
      <c r="O2" s="5"/>
      <c r="P2" s="5"/>
      <c r="Q2" s="5"/>
      <c r="R2" s="5"/>
      <c r="S2" s="5"/>
      <c r="T2" s="79"/>
      <c r="U2" s="79"/>
    </row>
    <row r="3" spans="1:25" s="4" customFormat="1" ht="25.5" x14ac:dyDescent="0.2">
      <c r="A3" s="109" t="s">
        <v>45</v>
      </c>
      <c r="B3" s="110" t="s">
        <v>47</v>
      </c>
      <c r="C3" s="9"/>
      <c r="D3" s="95" t="s">
        <v>13</v>
      </c>
      <c r="E3" s="10">
        <v>120339</v>
      </c>
      <c r="F3" s="11">
        <f>E3-B14</f>
        <v>0</v>
      </c>
      <c r="G3" s="87">
        <f>C31</f>
        <v>120339</v>
      </c>
      <c r="I3" s="95" t="s">
        <v>13</v>
      </c>
      <c r="J3" s="10">
        <v>120339</v>
      </c>
      <c r="K3" s="11">
        <f>J3-B37</f>
        <v>0</v>
      </c>
      <c r="L3" s="87">
        <f>C54</f>
        <v>120339</v>
      </c>
      <c r="M3" s="5"/>
      <c r="N3" s="5"/>
      <c r="O3" s="5"/>
      <c r="P3" s="5"/>
      <c r="Q3" s="5"/>
      <c r="R3" s="5"/>
      <c r="S3" s="5"/>
      <c r="T3" s="79"/>
      <c r="U3" s="79"/>
    </row>
    <row r="4" spans="1:25" s="4" customFormat="1" ht="18" x14ac:dyDescent="0.2">
      <c r="A4" s="108" t="s">
        <v>5</v>
      </c>
      <c r="B4" s="101" t="s">
        <v>49</v>
      </c>
      <c r="D4" s="96" t="s">
        <v>17</v>
      </c>
      <c r="E4" s="12">
        <v>10464</v>
      </c>
      <c r="F4" s="13">
        <f>E4-D14</f>
        <v>0</v>
      </c>
      <c r="G4" s="88">
        <f>E31</f>
        <v>10464</v>
      </c>
      <c r="I4" s="96" t="s">
        <v>17</v>
      </c>
      <c r="J4" s="12">
        <v>10464</v>
      </c>
      <c r="K4" s="13">
        <f>J4-D37</f>
        <v>0</v>
      </c>
      <c r="L4" s="88">
        <f>E54</f>
        <v>10464</v>
      </c>
      <c r="M4" s="5"/>
      <c r="N4" s="5"/>
      <c r="O4" s="5"/>
      <c r="P4" s="5"/>
      <c r="Q4" s="5"/>
      <c r="R4" s="5"/>
      <c r="S4" s="5"/>
      <c r="T4" s="79"/>
      <c r="U4" s="79"/>
    </row>
    <row r="5" spans="1:25" s="4" customFormat="1" ht="18" x14ac:dyDescent="0.25">
      <c r="A5" s="108" t="s">
        <v>2</v>
      </c>
      <c r="B5" s="105" t="s">
        <v>46</v>
      </c>
      <c r="C5" s="14"/>
      <c r="D5" s="97" t="s">
        <v>28</v>
      </c>
      <c r="E5" s="15">
        <v>43460</v>
      </c>
      <c r="F5" s="16">
        <f>E5-F14</f>
        <v>0</v>
      </c>
      <c r="G5" s="89">
        <f>G31</f>
        <v>43460</v>
      </c>
      <c r="I5" s="97" t="s">
        <v>28</v>
      </c>
      <c r="J5" s="15">
        <v>43460</v>
      </c>
      <c r="K5" s="16">
        <f>J5-F37</f>
        <v>0</v>
      </c>
      <c r="L5" s="89">
        <f>G54</f>
        <v>43460</v>
      </c>
      <c r="M5" s="5"/>
      <c r="N5" s="5"/>
      <c r="O5" s="5"/>
      <c r="P5" s="5"/>
      <c r="Q5" s="5"/>
      <c r="R5" s="5"/>
      <c r="S5" s="5"/>
      <c r="T5" s="79"/>
      <c r="U5" s="79"/>
    </row>
    <row r="6" spans="1:25" s="4" customFormat="1" ht="18" x14ac:dyDescent="0.2">
      <c r="A6" s="108" t="s">
        <v>8</v>
      </c>
      <c r="B6" s="2"/>
      <c r="C6" s="14"/>
      <c r="D6" s="97" t="s">
        <v>29</v>
      </c>
      <c r="F6" s="16"/>
      <c r="G6" s="89"/>
      <c r="I6" s="97" t="s">
        <v>29</v>
      </c>
      <c r="K6" s="16"/>
      <c r="L6" s="89"/>
      <c r="M6" s="5"/>
      <c r="N6" s="5"/>
      <c r="O6" s="5"/>
      <c r="P6" s="5"/>
      <c r="Q6" s="5"/>
      <c r="R6" s="5"/>
      <c r="S6" s="5"/>
      <c r="T6" s="79"/>
      <c r="U6" s="79"/>
    </row>
    <row r="7" spans="1:25" s="4" customFormat="1" ht="18" x14ac:dyDescent="0.2">
      <c r="A7" s="108"/>
      <c r="B7" s="2"/>
      <c r="C7" s="14"/>
      <c r="D7" s="97" t="s">
        <v>30</v>
      </c>
      <c r="E7" s="15"/>
      <c r="F7" s="16"/>
      <c r="G7" s="89"/>
      <c r="I7" s="97" t="s">
        <v>30</v>
      </c>
      <c r="J7" s="15"/>
      <c r="K7" s="16"/>
      <c r="L7" s="89"/>
      <c r="M7" s="5"/>
      <c r="N7" s="5"/>
      <c r="O7" s="5"/>
      <c r="P7" s="5"/>
      <c r="Q7" s="5"/>
      <c r="R7" s="5"/>
      <c r="S7" s="5"/>
      <c r="T7" s="79"/>
      <c r="U7" s="79"/>
    </row>
    <row r="8" spans="1:25" s="4" customFormat="1" ht="18" x14ac:dyDescent="0.2">
      <c r="A8" s="108" t="s">
        <v>35</v>
      </c>
      <c r="B8" s="2" t="s">
        <v>44</v>
      </c>
      <c r="C8" s="17"/>
      <c r="D8" s="98" t="s">
        <v>18</v>
      </c>
      <c r="E8" s="15">
        <v>11434</v>
      </c>
      <c r="F8" s="16">
        <f>E8-N14</f>
        <v>0</v>
      </c>
      <c r="G8" s="89">
        <f>O31</f>
        <v>11434</v>
      </c>
      <c r="I8" s="98" t="s">
        <v>18</v>
      </c>
      <c r="J8" s="15"/>
      <c r="K8" s="16" t="s">
        <v>22</v>
      </c>
      <c r="L8" s="89" t="s">
        <v>22</v>
      </c>
      <c r="M8" s="18"/>
      <c r="N8" s="18"/>
      <c r="O8" s="18"/>
      <c r="P8" s="151"/>
      <c r="Q8" s="151"/>
      <c r="R8" s="18"/>
      <c r="S8" s="18"/>
      <c r="T8" s="80"/>
      <c r="U8" s="80"/>
    </row>
    <row r="9" spans="1:25" s="4" customFormat="1" x14ac:dyDescent="0.2">
      <c r="B9" s="104">
        <f>DATE(2017,8,10)</f>
        <v>42957</v>
      </c>
      <c r="C9" s="19"/>
      <c r="D9" s="99" t="s">
        <v>37</v>
      </c>
      <c r="E9" s="15">
        <v>34303</v>
      </c>
      <c r="F9" s="20">
        <f>E9-R14</f>
        <v>0</v>
      </c>
      <c r="G9" s="90">
        <f>S31</f>
        <v>34303</v>
      </c>
      <c r="I9" s="99" t="s">
        <v>37</v>
      </c>
      <c r="J9" s="15">
        <v>11434</v>
      </c>
      <c r="K9" s="20">
        <f>J9-N37</f>
        <v>0</v>
      </c>
      <c r="L9" s="90">
        <f>O54</f>
        <v>11434</v>
      </c>
      <c r="M9" s="21"/>
      <c r="N9" s="22"/>
      <c r="O9" s="22"/>
      <c r="P9" s="22"/>
      <c r="Q9" s="23"/>
      <c r="R9" s="23"/>
      <c r="S9" s="24"/>
      <c r="T9" s="34"/>
      <c r="U9" s="34"/>
    </row>
    <row r="10" spans="1:25" ht="13.5" thickBot="1" x14ac:dyDescent="0.25">
      <c r="A10" s="25"/>
      <c r="B10" s="164" t="s">
        <v>51</v>
      </c>
      <c r="D10" s="100"/>
      <c r="E10" s="27"/>
      <c r="F10" s="28" t="s">
        <v>22</v>
      </c>
      <c r="G10" s="91" t="s">
        <v>22</v>
      </c>
      <c r="H10" s="26"/>
      <c r="I10" s="100"/>
      <c r="J10" s="27"/>
      <c r="K10" s="28" t="s">
        <v>22</v>
      </c>
      <c r="L10" s="91">
        <f>S54</f>
        <v>0</v>
      </c>
      <c r="M10" s="29"/>
      <c r="N10" s="29"/>
      <c r="O10" s="29"/>
    </row>
    <row r="11" spans="1:25" ht="13.5" thickBot="1" x14ac:dyDescent="0.25">
      <c r="A11" s="25"/>
      <c r="B11" s="164"/>
      <c r="D11" s="92" t="s">
        <v>27</v>
      </c>
      <c r="E11" s="93"/>
      <c r="F11" s="93">
        <f>SUM(E3:E10)-E11</f>
        <v>220000</v>
      </c>
      <c r="G11" s="94"/>
      <c r="H11" s="26"/>
      <c r="I11" s="92" t="s">
        <v>27</v>
      </c>
      <c r="J11" s="93"/>
      <c r="K11" s="93">
        <f>SUM(J3:J10)-J11</f>
        <v>185697</v>
      </c>
      <c r="L11" s="94"/>
      <c r="M11" s="29"/>
      <c r="N11" s="29"/>
      <c r="O11" s="29"/>
    </row>
    <row r="12" spans="1:25" ht="13.5" thickBot="1" x14ac:dyDescent="0.25">
      <c r="B12" s="165"/>
      <c r="D12" s="30"/>
      <c r="E12" s="31"/>
      <c r="F12" s="32"/>
      <c r="H12" s="30"/>
      <c r="I12" s="33"/>
      <c r="J12" s="33"/>
      <c r="K12" s="34"/>
      <c r="L12" s="34"/>
      <c r="M12" s="34"/>
      <c r="N12" s="34"/>
      <c r="O12" s="34"/>
      <c r="P12" s="34"/>
      <c r="Q12" s="34"/>
      <c r="R12" s="34"/>
    </row>
    <row r="13" spans="1:25" s="38" customFormat="1" ht="40.9" customHeight="1" thickBot="1" x14ac:dyDescent="0.25">
      <c r="A13" s="35" t="s">
        <v>14</v>
      </c>
      <c r="B13" s="157" t="s">
        <v>13</v>
      </c>
      <c r="C13" s="158"/>
      <c r="D13" s="159" t="s">
        <v>7</v>
      </c>
      <c r="E13" s="158"/>
      <c r="F13" s="160" t="s">
        <v>23</v>
      </c>
      <c r="G13" s="153"/>
      <c r="H13" s="152" t="s">
        <v>24</v>
      </c>
      <c r="I13" s="153"/>
      <c r="J13" s="152" t="s">
        <v>25</v>
      </c>
      <c r="K13" s="153"/>
      <c r="L13" s="152" t="s">
        <v>26</v>
      </c>
      <c r="M13" s="153"/>
      <c r="N13" s="161" t="s">
        <v>38</v>
      </c>
      <c r="O13" s="162"/>
      <c r="P13" s="163" t="s">
        <v>39</v>
      </c>
      <c r="Q13" s="162"/>
      <c r="R13" s="168" t="s">
        <v>40</v>
      </c>
      <c r="S13" s="167"/>
      <c r="T13" s="166" t="s">
        <v>41</v>
      </c>
      <c r="U13" s="167"/>
      <c r="V13" s="36" t="s">
        <v>15</v>
      </c>
      <c r="W13" s="37" t="s">
        <v>3</v>
      </c>
      <c r="X13" s="81" t="s">
        <v>9</v>
      </c>
      <c r="Y13" s="82" t="s">
        <v>6</v>
      </c>
    </row>
    <row r="14" spans="1:25" x14ac:dyDescent="0.2">
      <c r="A14" s="39" t="s">
        <v>31</v>
      </c>
      <c r="B14" s="40">
        <f>E3</f>
        <v>120339</v>
      </c>
      <c r="C14" s="41" t="s">
        <v>1</v>
      </c>
      <c r="D14" s="40">
        <f>E4</f>
        <v>10464</v>
      </c>
      <c r="E14" s="41" t="s">
        <v>1</v>
      </c>
      <c r="F14" s="42">
        <f>E5</f>
        <v>43460</v>
      </c>
      <c r="G14" s="41" t="s">
        <v>1</v>
      </c>
      <c r="H14" s="43">
        <f>F14*0.08</f>
        <v>3476.8</v>
      </c>
      <c r="I14" s="43" t="s">
        <v>1</v>
      </c>
      <c r="J14" s="43">
        <f>F14-H32-L32</f>
        <v>43460</v>
      </c>
      <c r="K14" s="43" t="s">
        <v>1</v>
      </c>
      <c r="L14" s="43">
        <f>F14*0.15</f>
        <v>6519</v>
      </c>
      <c r="M14" s="43" t="s">
        <v>1</v>
      </c>
      <c r="N14" s="44">
        <f>E8</f>
        <v>11434</v>
      </c>
      <c r="O14" s="45" t="s">
        <v>1</v>
      </c>
      <c r="P14" s="44">
        <f>N14*0.08</f>
        <v>914.72</v>
      </c>
      <c r="Q14" s="41" t="s">
        <v>1</v>
      </c>
      <c r="R14" s="40">
        <f>E9</f>
        <v>34303</v>
      </c>
      <c r="S14" s="41" t="s">
        <v>1</v>
      </c>
      <c r="T14" s="40">
        <f>R14*0.08</f>
        <v>2744.2400000000002</v>
      </c>
      <c r="U14" s="41" t="s">
        <v>1</v>
      </c>
      <c r="V14" s="46"/>
      <c r="W14" s="47"/>
      <c r="X14" s="47"/>
      <c r="Y14" s="83"/>
    </row>
    <row r="15" spans="1:25" x14ac:dyDescent="0.2">
      <c r="A15" s="48"/>
      <c r="B15" s="1"/>
      <c r="C15" s="76">
        <f>B14-B15</f>
        <v>120339</v>
      </c>
      <c r="D15" s="1"/>
      <c r="E15" s="76">
        <f>D14-D15</f>
        <v>10464</v>
      </c>
      <c r="F15" s="1"/>
      <c r="G15" s="76">
        <f>F14-F15</f>
        <v>43460</v>
      </c>
      <c r="H15" s="49"/>
      <c r="I15" s="76">
        <f>H14-H15</f>
        <v>3476.8</v>
      </c>
      <c r="J15" s="49"/>
      <c r="K15" s="76">
        <f>J14-J15</f>
        <v>43460</v>
      </c>
      <c r="L15" s="49"/>
      <c r="M15" s="76">
        <f>L14-L15</f>
        <v>6519</v>
      </c>
      <c r="N15" s="1"/>
      <c r="O15" s="77">
        <f>N14-N15</f>
        <v>11434</v>
      </c>
      <c r="P15" s="49"/>
      <c r="Q15" s="77">
        <f>P14-P15</f>
        <v>914.72</v>
      </c>
      <c r="R15" s="50"/>
      <c r="S15" s="78"/>
      <c r="T15" s="50"/>
      <c r="U15" s="78"/>
      <c r="V15" s="51">
        <f t="shared" ref="V15:V31" si="0">B15+D15+F15+N15+R15</f>
        <v>0</v>
      </c>
      <c r="W15" s="52"/>
      <c r="X15" s="53"/>
      <c r="Y15" s="54"/>
    </row>
    <row r="16" spans="1:25" x14ac:dyDescent="0.2">
      <c r="A16" s="48"/>
      <c r="B16" s="1"/>
      <c r="C16" s="76">
        <f t="shared" ref="C16:C31" si="1">C15-B16</f>
        <v>120339</v>
      </c>
      <c r="D16" s="1"/>
      <c r="E16" s="76">
        <f>E15-D16</f>
        <v>10464</v>
      </c>
      <c r="F16" s="1"/>
      <c r="G16" s="76">
        <f>G15-F16</f>
        <v>43460</v>
      </c>
      <c r="H16" s="49"/>
      <c r="I16" s="76">
        <f>I15-H16</f>
        <v>3476.8</v>
      </c>
      <c r="J16" s="49"/>
      <c r="K16" s="76">
        <f>K15-J16</f>
        <v>43460</v>
      </c>
      <c r="L16" s="49"/>
      <c r="M16" s="76">
        <f>M15-L16</f>
        <v>6519</v>
      </c>
      <c r="N16" s="1"/>
      <c r="O16" s="77">
        <f>O15-N16</f>
        <v>11434</v>
      </c>
      <c r="P16" s="49"/>
      <c r="Q16" s="77">
        <f>Q15-P16</f>
        <v>914.72</v>
      </c>
      <c r="R16" s="50"/>
      <c r="S16" s="78"/>
      <c r="T16" s="50"/>
      <c r="U16" s="78"/>
      <c r="V16" s="51">
        <f t="shared" si="0"/>
        <v>0</v>
      </c>
      <c r="W16" s="55"/>
      <c r="X16" s="84"/>
      <c r="Y16" s="56"/>
    </row>
    <row r="17" spans="1:25" x14ac:dyDescent="0.2">
      <c r="A17" s="48"/>
      <c r="B17" s="1"/>
      <c r="C17" s="76">
        <f t="shared" si="1"/>
        <v>120339</v>
      </c>
      <c r="D17" s="1"/>
      <c r="E17" s="76">
        <f t="shared" ref="E17:E31" si="2">E16-D17</f>
        <v>10464</v>
      </c>
      <c r="F17" s="1"/>
      <c r="G17" s="76">
        <f t="shared" ref="G17:G31" si="3">G16-F17</f>
        <v>43460</v>
      </c>
      <c r="H17" s="49"/>
      <c r="I17" s="76">
        <f t="shared" ref="I17:I31" si="4">I16-H17</f>
        <v>3476.8</v>
      </c>
      <c r="J17" s="49"/>
      <c r="K17" s="76">
        <f t="shared" ref="K17:K31" si="5">K16-J17</f>
        <v>43460</v>
      </c>
      <c r="L17" s="49"/>
      <c r="M17" s="76">
        <f t="shared" ref="M17:M31" si="6">M16-L17</f>
        <v>6519</v>
      </c>
      <c r="N17" s="1"/>
      <c r="O17" s="77">
        <f t="shared" ref="O17:O31" si="7">O16-N17</f>
        <v>11434</v>
      </c>
      <c r="P17" s="49"/>
      <c r="Q17" s="77">
        <f t="shared" ref="Q17:Q31" si="8">Q16-P17</f>
        <v>914.72</v>
      </c>
      <c r="R17" s="50"/>
      <c r="S17" s="78"/>
      <c r="T17" s="50"/>
      <c r="U17" s="78"/>
      <c r="V17" s="51">
        <f t="shared" si="0"/>
        <v>0</v>
      </c>
      <c r="W17" s="52"/>
      <c r="X17" s="53"/>
      <c r="Y17" s="54"/>
    </row>
    <row r="18" spans="1:25" x14ac:dyDescent="0.2">
      <c r="A18" s="48"/>
      <c r="B18" s="1"/>
      <c r="C18" s="76">
        <f t="shared" si="1"/>
        <v>120339</v>
      </c>
      <c r="D18" s="1"/>
      <c r="E18" s="76">
        <f t="shared" si="2"/>
        <v>10464</v>
      </c>
      <c r="F18" s="1"/>
      <c r="G18" s="76">
        <f t="shared" si="3"/>
        <v>43460</v>
      </c>
      <c r="H18" s="49"/>
      <c r="I18" s="76">
        <f t="shared" si="4"/>
        <v>3476.8</v>
      </c>
      <c r="J18" s="49"/>
      <c r="K18" s="76">
        <f t="shared" si="5"/>
        <v>43460</v>
      </c>
      <c r="L18" s="49"/>
      <c r="M18" s="76">
        <f t="shared" si="6"/>
        <v>6519</v>
      </c>
      <c r="N18" s="57"/>
      <c r="O18" s="77">
        <f t="shared" si="7"/>
        <v>11434</v>
      </c>
      <c r="P18" s="57"/>
      <c r="Q18" s="77">
        <f t="shared" si="8"/>
        <v>914.72</v>
      </c>
      <c r="R18" s="1"/>
      <c r="S18" s="77">
        <f>R14-R18</f>
        <v>34303</v>
      </c>
      <c r="T18" s="49"/>
      <c r="U18" s="77">
        <f>T14-T18</f>
        <v>2744.2400000000002</v>
      </c>
      <c r="V18" s="51">
        <f t="shared" si="0"/>
        <v>0</v>
      </c>
      <c r="W18" s="58"/>
      <c r="X18" s="58"/>
      <c r="Y18" s="58"/>
    </row>
    <row r="19" spans="1:25" x14ac:dyDescent="0.2">
      <c r="A19" s="48"/>
      <c r="B19" s="1"/>
      <c r="C19" s="76">
        <f t="shared" si="1"/>
        <v>120339</v>
      </c>
      <c r="D19" s="1"/>
      <c r="E19" s="76">
        <f t="shared" si="2"/>
        <v>10464</v>
      </c>
      <c r="F19" s="1"/>
      <c r="G19" s="76">
        <f t="shared" si="3"/>
        <v>43460</v>
      </c>
      <c r="H19" s="49"/>
      <c r="I19" s="76">
        <f t="shared" si="4"/>
        <v>3476.8</v>
      </c>
      <c r="J19" s="49"/>
      <c r="K19" s="76">
        <f t="shared" si="5"/>
        <v>43460</v>
      </c>
      <c r="L19" s="49"/>
      <c r="M19" s="76">
        <f t="shared" si="6"/>
        <v>6519</v>
      </c>
      <c r="N19" s="57"/>
      <c r="O19" s="77">
        <f t="shared" si="7"/>
        <v>11434</v>
      </c>
      <c r="P19" s="57"/>
      <c r="Q19" s="77">
        <f t="shared" si="8"/>
        <v>914.72</v>
      </c>
      <c r="R19" s="1"/>
      <c r="S19" s="77">
        <f>S18-R19</f>
        <v>34303</v>
      </c>
      <c r="T19" s="49"/>
      <c r="U19" s="77">
        <f>U18-T19</f>
        <v>2744.2400000000002</v>
      </c>
      <c r="V19" s="51">
        <f t="shared" si="0"/>
        <v>0</v>
      </c>
      <c r="W19" s="58"/>
      <c r="X19" s="58"/>
      <c r="Y19" s="58"/>
    </row>
    <row r="20" spans="1:25" x14ac:dyDescent="0.2">
      <c r="A20" s="48"/>
      <c r="B20" s="1"/>
      <c r="C20" s="76">
        <f t="shared" si="1"/>
        <v>120339</v>
      </c>
      <c r="D20" s="1"/>
      <c r="E20" s="76">
        <f t="shared" si="2"/>
        <v>10464</v>
      </c>
      <c r="F20" s="1"/>
      <c r="G20" s="76">
        <f t="shared" si="3"/>
        <v>43460</v>
      </c>
      <c r="H20" s="49"/>
      <c r="I20" s="76">
        <f t="shared" si="4"/>
        <v>3476.8</v>
      </c>
      <c r="J20" s="49"/>
      <c r="K20" s="76">
        <f t="shared" si="5"/>
        <v>43460</v>
      </c>
      <c r="L20" s="49"/>
      <c r="M20" s="76">
        <f t="shared" si="6"/>
        <v>6519</v>
      </c>
      <c r="N20" s="57"/>
      <c r="O20" s="77">
        <f t="shared" si="7"/>
        <v>11434</v>
      </c>
      <c r="P20" s="57"/>
      <c r="Q20" s="77">
        <f t="shared" si="8"/>
        <v>914.72</v>
      </c>
      <c r="R20" s="1"/>
      <c r="S20" s="77">
        <f t="shared" ref="S20:S31" si="9">S19-R20</f>
        <v>34303</v>
      </c>
      <c r="T20" s="49"/>
      <c r="U20" s="77">
        <f t="shared" ref="U20:U31" si="10">U19-T20</f>
        <v>2744.2400000000002</v>
      </c>
      <c r="V20" s="51">
        <f t="shared" si="0"/>
        <v>0</v>
      </c>
      <c r="W20" s="58"/>
      <c r="X20" s="58"/>
      <c r="Y20" s="58"/>
    </row>
    <row r="21" spans="1:25" x14ac:dyDescent="0.2">
      <c r="A21" s="48"/>
      <c r="B21" s="1"/>
      <c r="C21" s="76">
        <f t="shared" si="1"/>
        <v>120339</v>
      </c>
      <c r="D21" s="1"/>
      <c r="E21" s="76">
        <f t="shared" si="2"/>
        <v>10464</v>
      </c>
      <c r="F21" s="1"/>
      <c r="G21" s="76">
        <f t="shared" si="3"/>
        <v>43460</v>
      </c>
      <c r="H21" s="49"/>
      <c r="I21" s="76">
        <f t="shared" si="4"/>
        <v>3476.8</v>
      </c>
      <c r="J21" s="49"/>
      <c r="K21" s="76">
        <f t="shared" si="5"/>
        <v>43460</v>
      </c>
      <c r="L21" s="49"/>
      <c r="M21" s="76">
        <f t="shared" si="6"/>
        <v>6519</v>
      </c>
      <c r="N21" s="57"/>
      <c r="O21" s="77">
        <f t="shared" si="7"/>
        <v>11434</v>
      </c>
      <c r="P21" s="57"/>
      <c r="Q21" s="77">
        <f t="shared" si="8"/>
        <v>914.72</v>
      </c>
      <c r="R21" s="1"/>
      <c r="S21" s="77">
        <f t="shared" si="9"/>
        <v>34303</v>
      </c>
      <c r="T21" s="49"/>
      <c r="U21" s="77">
        <f t="shared" si="10"/>
        <v>2744.2400000000002</v>
      </c>
      <c r="V21" s="51">
        <f t="shared" si="0"/>
        <v>0</v>
      </c>
      <c r="W21" s="58"/>
      <c r="X21" s="58"/>
      <c r="Y21" s="58"/>
    </row>
    <row r="22" spans="1:25" x14ac:dyDescent="0.2">
      <c r="A22" s="48"/>
      <c r="B22" s="1"/>
      <c r="C22" s="76">
        <f t="shared" si="1"/>
        <v>120339</v>
      </c>
      <c r="D22" s="1"/>
      <c r="E22" s="76">
        <f t="shared" si="2"/>
        <v>10464</v>
      </c>
      <c r="F22" s="1"/>
      <c r="G22" s="76">
        <f t="shared" si="3"/>
        <v>43460</v>
      </c>
      <c r="H22" s="49"/>
      <c r="I22" s="76">
        <f t="shared" si="4"/>
        <v>3476.8</v>
      </c>
      <c r="J22" s="49"/>
      <c r="K22" s="76">
        <f t="shared" si="5"/>
        <v>43460</v>
      </c>
      <c r="L22" s="49"/>
      <c r="M22" s="76">
        <f t="shared" si="6"/>
        <v>6519</v>
      </c>
      <c r="N22" s="57"/>
      <c r="O22" s="77">
        <f t="shared" si="7"/>
        <v>11434</v>
      </c>
      <c r="P22" s="57"/>
      <c r="Q22" s="77">
        <f t="shared" si="8"/>
        <v>914.72</v>
      </c>
      <c r="R22" s="1"/>
      <c r="S22" s="77">
        <f t="shared" si="9"/>
        <v>34303</v>
      </c>
      <c r="T22" s="49"/>
      <c r="U22" s="77">
        <f t="shared" si="10"/>
        <v>2744.2400000000002</v>
      </c>
      <c r="V22" s="51">
        <f t="shared" si="0"/>
        <v>0</v>
      </c>
      <c r="W22" s="58"/>
      <c r="X22" s="58"/>
      <c r="Y22" s="58"/>
    </row>
    <row r="23" spans="1:25" x14ac:dyDescent="0.2">
      <c r="A23" s="48"/>
      <c r="B23" s="1"/>
      <c r="C23" s="76">
        <f t="shared" si="1"/>
        <v>120339</v>
      </c>
      <c r="D23" s="1"/>
      <c r="E23" s="76">
        <f t="shared" si="2"/>
        <v>10464</v>
      </c>
      <c r="F23" s="1"/>
      <c r="G23" s="76">
        <f t="shared" si="3"/>
        <v>43460</v>
      </c>
      <c r="H23" s="49"/>
      <c r="I23" s="76">
        <f t="shared" si="4"/>
        <v>3476.8</v>
      </c>
      <c r="J23" s="49"/>
      <c r="K23" s="76">
        <f t="shared" si="5"/>
        <v>43460</v>
      </c>
      <c r="L23" s="49"/>
      <c r="M23" s="76">
        <f t="shared" si="6"/>
        <v>6519</v>
      </c>
      <c r="N23" s="57"/>
      <c r="O23" s="77">
        <f t="shared" si="7"/>
        <v>11434</v>
      </c>
      <c r="P23" s="57"/>
      <c r="Q23" s="77">
        <f t="shared" si="8"/>
        <v>914.72</v>
      </c>
      <c r="R23" s="1"/>
      <c r="S23" s="77">
        <f t="shared" si="9"/>
        <v>34303</v>
      </c>
      <c r="T23" s="49"/>
      <c r="U23" s="77">
        <f t="shared" si="10"/>
        <v>2744.2400000000002</v>
      </c>
      <c r="V23" s="51">
        <f t="shared" si="0"/>
        <v>0</v>
      </c>
      <c r="W23" s="58"/>
      <c r="X23" s="58"/>
      <c r="Y23" s="58"/>
    </row>
    <row r="24" spans="1:25" x14ac:dyDescent="0.2">
      <c r="A24" s="48"/>
      <c r="B24" s="1"/>
      <c r="C24" s="76">
        <f t="shared" si="1"/>
        <v>120339</v>
      </c>
      <c r="D24" s="1"/>
      <c r="E24" s="76">
        <f t="shared" si="2"/>
        <v>10464</v>
      </c>
      <c r="F24" s="1"/>
      <c r="G24" s="76">
        <f t="shared" si="3"/>
        <v>43460</v>
      </c>
      <c r="H24" s="49"/>
      <c r="I24" s="76">
        <f t="shared" si="4"/>
        <v>3476.8</v>
      </c>
      <c r="J24" s="49"/>
      <c r="K24" s="76">
        <f t="shared" si="5"/>
        <v>43460</v>
      </c>
      <c r="L24" s="49"/>
      <c r="M24" s="76">
        <f t="shared" si="6"/>
        <v>6519</v>
      </c>
      <c r="N24" s="57"/>
      <c r="O24" s="77">
        <f t="shared" si="7"/>
        <v>11434</v>
      </c>
      <c r="P24" s="57"/>
      <c r="Q24" s="77">
        <f t="shared" si="8"/>
        <v>914.72</v>
      </c>
      <c r="R24" s="1"/>
      <c r="S24" s="77">
        <f t="shared" si="9"/>
        <v>34303</v>
      </c>
      <c r="T24" s="49"/>
      <c r="U24" s="77">
        <f t="shared" si="10"/>
        <v>2744.2400000000002</v>
      </c>
      <c r="V24" s="51">
        <f t="shared" si="0"/>
        <v>0</v>
      </c>
      <c r="W24" s="58"/>
      <c r="X24" s="58"/>
      <c r="Y24" s="58"/>
    </row>
    <row r="25" spans="1:25" x14ac:dyDescent="0.2">
      <c r="A25" s="48"/>
      <c r="B25" s="1"/>
      <c r="C25" s="76">
        <f t="shared" si="1"/>
        <v>120339</v>
      </c>
      <c r="D25" s="1"/>
      <c r="E25" s="76">
        <f t="shared" si="2"/>
        <v>10464</v>
      </c>
      <c r="F25" s="1"/>
      <c r="G25" s="76">
        <f t="shared" si="3"/>
        <v>43460</v>
      </c>
      <c r="H25" s="49"/>
      <c r="I25" s="76">
        <f t="shared" si="4"/>
        <v>3476.8</v>
      </c>
      <c r="J25" s="49"/>
      <c r="K25" s="76">
        <f t="shared" si="5"/>
        <v>43460</v>
      </c>
      <c r="L25" s="49"/>
      <c r="M25" s="76">
        <f t="shared" si="6"/>
        <v>6519</v>
      </c>
      <c r="N25" s="57"/>
      <c r="O25" s="77">
        <f t="shared" si="7"/>
        <v>11434</v>
      </c>
      <c r="P25" s="57"/>
      <c r="Q25" s="77">
        <f t="shared" si="8"/>
        <v>914.72</v>
      </c>
      <c r="R25" s="1"/>
      <c r="S25" s="77">
        <f t="shared" si="9"/>
        <v>34303</v>
      </c>
      <c r="T25" s="49"/>
      <c r="U25" s="77">
        <f t="shared" si="10"/>
        <v>2744.2400000000002</v>
      </c>
      <c r="V25" s="51">
        <f t="shared" si="0"/>
        <v>0</v>
      </c>
      <c r="W25" s="58"/>
      <c r="X25" s="58"/>
      <c r="Y25" s="58"/>
    </row>
    <row r="26" spans="1:25" x14ac:dyDescent="0.2">
      <c r="A26" s="48"/>
      <c r="B26" s="1"/>
      <c r="C26" s="76">
        <f t="shared" si="1"/>
        <v>120339</v>
      </c>
      <c r="D26" s="1"/>
      <c r="E26" s="76">
        <f t="shared" si="2"/>
        <v>10464</v>
      </c>
      <c r="F26" s="1"/>
      <c r="G26" s="76">
        <f t="shared" si="3"/>
        <v>43460</v>
      </c>
      <c r="H26" s="49"/>
      <c r="I26" s="76">
        <f t="shared" si="4"/>
        <v>3476.8</v>
      </c>
      <c r="J26" s="49"/>
      <c r="K26" s="76">
        <f t="shared" si="5"/>
        <v>43460</v>
      </c>
      <c r="L26" s="49"/>
      <c r="M26" s="76">
        <f t="shared" si="6"/>
        <v>6519</v>
      </c>
      <c r="N26" s="57"/>
      <c r="O26" s="77">
        <f t="shared" si="7"/>
        <v>11434</v>
      </c>
      <c r="P26" s="57"/>
      <c r="Q26" s="77">
        <f t="shared" si="8"/>
        <v>914.72</v>
      </c>
      <c r="R26" s="1"/>
      <c r="S26" s="77">
        <f t="shared" si="9"/>
        <v>34303</v>
      </c>
      <c r="T26" s="49"/>
      <c r="U26" s="77">
        <f t="shared" si="10"/>
        <v>2744.2400000000002</v>
      </c>
      <c r="V26" s="51">
        <f t="shared" si="0"/>
        <v>0</v>
      </c>
      <c r="W26" s="58"/>
      <c r="X26" s="58"/>
      <c r="Y26" s="58"/>
    </row>
    <row r="27" spans="1:25" x14ac:dyDescent="0.2">
      <c r="A27" s="48"/>
      <c r="B27" s="1"/>
      <c r="C27" s="76">
        <f t="shared" si="1"/>
        <v>120339</v>
      </c>
      <c r="D27" s="1"/>
      <c r="E27" s="76">
        <f t="shared" si="2"/>
        <v>10464</v>
      </c>
      <c r="F27" s="1"/>
      <c r="G27" s="76">
        <f t="shared" si="3"/>
        <v>43460</v>
      </c>
      <c r="H27" s="49"/>
      <c r="I27" s="76">
        <f t="shared" si="4"/>
        <v>3476.8</v>
      </c>
      <c r="J27" s="49"/>
      <c r="K27" s="76">
        <f t="shared" si="5"/>
        <v>43460</v>
      </c>
      <c r="L27" s="49"/>
      <c r="M27" s="76">
        <f t="shared" si="6"/>
        <v>6519</v>
      </c>
      <c r="N27" s="57"/>
      <c r="O27" s="77">
        <f t="shared" si="7"/>
        <v>11434</v>
      </c>
      <c r="P27" s="57"/>
      <c r="Q27" s="77">
        <f t="shared" si="8"/>
        <v>914.72</v>
      </c>
      <c r="R27" s="1"/>
      <c r="S27" s="77">
        <f t="shared" si="9"/>
        <v>34303</v>
      </c>
      <c r="T27" s="49"/>
      <c r="U27" s="77">
        <f t="shared" si="10"/>
        <v>2744.2400000000002</v>
      </c>
      <c r="V27" s="51">
        <f t="shared" si="0"/>
        <v>0</v>
      </c>
      <c r="W27" s="58"/>
      <c r="X27" s="58"/>
      <c r="Y27" s="58"/>
    </row>
    <row r="28" spans="1:25" x14ac:dyDescent="0.2">
      <c r="A28" s="48"/>
      <c r="B28" s="1"/>
      <c r="C28" s="76">
        <f t="shared" si="1"/>
        <v>120339</v>
      </c>
      <c r="D28" s="1"/>
      <c r="E28" s="76">
        <f t="shared" si="2"/>
        <v>10464</v>
      </c>
      <c r="F28" s="1"/>
      <c r="G28" s="76">
        <f t="shared" si="3"/>
        <v>43460</v>
      </c>
      <c r="H28" s="49"/>
      <c r="I28" s="76">
        <f t="shared" si="4"/>
        <v>3476.8</v>
      </c>
      <c r="J28" s="49"/>
      <c r="K28" s="76">
        <f t="shared" si="5"/>
        <v>43460</v>
      </c>
      <c r="L28" s="49"/>
      <c r="M28" s="76">
        <f t="shared" si="6"/>
        <v>6519</v>
      </c>
      <c r="N28" s="57"/>
      <c r="O28" s="77">
        <f t="shared" si="7"/>
        <v>11434</v>
      </c>
      <c r="P28" s="57"/>
      <c r="Q28" s="77">
        <f t="shared" si="8"/>
        <v>914.72</v>
      </c>
      <c r="R28" s="1"/>
      <c r="S28" s="77">
        <f t="shared" si="9"/>
        <v>34303</v>
      </c>
      <c r="T28" s="49"/>
      <c r="U28" s="77">
        <f t="shared" si="10"/>
        <v>2744.2400000000002</v>
      </c>
      <c r="V28" s="51">
        <f t="shared" si="0"/>
        <v>0</v>
      </c>
      <c r="W28" s="58"/>
      <c r="X28" s="58"/>
      <c r="Y28" s="58"/>
    </row>
    <row r="29" spans="1:25" x14ac:dyDescent="0.2">
      <c r="A29" s="48"/>
      <c r="B29" s="1"/>
      <c r="C29" s="76">
        <f t="shared" si="1"/>
        <v>120339</v>
      </c>
      <c r="D29" s="1"/>
      <c r="E29" s="76">
        <f t="shared" si="2"/>
        <v>10464</v>
      </c>
      <c r="F29" s="1"/>
      <c r="G29" s="76">
        <f t="shared" si="3"/>
        <v>43460</v>
      </c>
      <c r="H29" s="49"/>
      <c r="I29" s="76">
        <f t="shared" si="4"/>
        <v>3476.8</v>
      </c>
      <c r="J29" s="49"/>
      <c r="K29" s="76">
        <f t="shared" si="5"/>
        <v>43460</v>
      </c>
      <c r="L29" s="49"/>
      <c r="M29" s="76">
        <f t="shared" si="6"/>
        <v>6519</v>
      </c>
      <c r="N29" s="57"/>
      <c r="O29" s="77">
        <f t="shared" si="7"/>
        <v>11434</v>
      </c>
      <c r="P29" s="57"/>
      <c r="Q29" s="77">
        <f t="shared" si="8"/>
        <v>914.72</v>
      </c>
      <c r="R29" s="1"/>
      <c r="S29" s="77">
        <f t="shared" si="9"/>
        <v>34303</v>
      </c>
      <c r="T29" s="49"/>
      <c r="U29" s="77">
        <f t="shared" si="10"/>
        <v>2744.2400000000002</v>
      </c>
      <c r="V29" s="51">
        <f t="shared" si="0"/>
        <v>0</v>
      </c>
      <c r="W29" s="58"/>
      <c r="X29" s="58"/>
      <c r="Y29" s="58"/>
    </row>
    <row r="30" spans="1:25" x14ac:dyDescent="0.2">
      <c r="A30" s="48"/>
      <c r="B30" s="1"/>
      <c r="C30" s="76">
        <f t="shared" si="1"/>
        <v>120339</v>
      </c>
      <c r="D30" s="1"/>
      <c r="E30" s="76">
        <f t="shared" si="2"/>
        <v>10464</v>
      </c>
      <c r="F30" s="1"/>
      <c r="G30" s="76">
        <f t="shared" si="3"/>
        <v>43460</v>
      </c>
      <c r="H30" s="49"/>
      <c r="I30" s="76">
        <f t="shared" si="4"/>
        <v>3476.8</v>
      </c>
      <c r="J30" s="49"/>
      <c r="K30" s="76">
        <f t="shared" si="5"/>
        <v>43460</v>
      </c>
      <c r="L30" s="49"/>
      <c r="M30" s="76">
        <f t="shared" si="6"/>
        <v>6519</v>
      </c>
      <c r="N30" s="57"/>
      <c r="O30" s="77">
        <f t="shared" si="7"/>
        <v>11434</v>
      </c>
      <c r="P30" s="57"/>
      <c r="Q30" s="77">
        <f t="shared" si="8"/>
        <v>914.72</v>
      </c>
      <c r="R30" s="1"/>
      <c r="S30" s="77">
        <f t="shared" si="9"/>
        <v>34303</v>
      </c>
      <c r="T30" s="49"/>
      <c r="U30" s="77">
        <f t="shared" si="10"/>
        <v>2744.2400000000002</v>
      </c>
      <c r="V30" s="51">
        <f t="shared" si="0"/>
        <v>0</v>
      </c>
      <c r="W30" s="58"/>
      <c r="X30" s="58"/>
      <c r="Y30" s="58"/>
    </row>
    <row r="31" spans="1:25" x14ac:dyDescent="0.2">
      <c r="A31" s="48"/>
      <c r="B31" s="1"/>
      <c r="C31" s="76">
        <f t="shared" si="1"/>
        <v>120339</v>
      </c>
      <c r="D31" s="1"/>
      <c r="E31" s="76">
        <f t="shared" si="2"/>
        <v>10464</v>
      </c>
      <c r="F31" s="1"/>
      <c r="G31" s="76">
        <f t="shared" si="3"/>
        <v>43460</v>
      </c>
      <c r="H31" s="49"/>
      <c r="I31" s="76">
        <f t="shared" si="4"/>
        <v>3476.8</v>
      </c>
      <c r="J31" s="49"/>
      <c r="K31" s="76">
        <f t="shared" si="5"/>
        <v>43460</v>
      </c>
      <c r="L31" s="49"/>
      <c r="M31" s="76">
        <f t="shared" si="6"/>
        <v>6519</v>
      </c>
      <c r="N31" s="57"/>
      <c r="O31" s="77">
        <f t="shared" si="7"/>
        <v>11434</v>
      </c>
      <c r="P31" s="57"/>
      <c r="Q31" s="77">
        <f t="shared" si="8"/>
        <v>914.72</v>
      </c>
      <c r="R31" s="1"/>
      <c r="S31" s="77">
        <f t="shared" si="9"/>
        <v>34303</v>
      </c>
      <c r="T31" s="49"/>
      <c r="U31" s="77">
        <f t="shared" si="10"/>
        <v>2744.2400000000002</v>
      </c>
      <c r="V31" s="51">
        <f t="shared" si="0"/>
        <v>0</v>
      </c>
      <c r="W31" s="58"/>
      <c r="X31" s="58"/>
      <c r="Y31" s="58"/>
    </row>
    <row r="32" spans="1:25" ht="13.5" thickBot="1" x14ac:dyDescent="0.25">
      <c r="A32" s="59" t="s">
        <v>16</v>
      </c>
      <c r="B32" s="60">
        <f>SUM(B15:B31)</f>
        <v>0</v>
      </c>
      <c r="C32" s="60"/>
      <c r="D32" s="60">
        <f>SUM(D15:D31)</f>
        <v>0</v>
      </c>
      <c r="E32" s="60"/>
      <c r="F32" s="60">
        <f>SUM(F15:F31)</f>
        <v>0</v>
      </c>
      <c r="G32" s="60"/>
      <c r="H32" s="60">
        <f>SUM(H15:H31)</f>
        <v>0</v>
      </c>
      <c r="I32" s="60"/>
      <c r="J32" s="60">
        <f>SUM(J15:J31)</f>
        <v>0</v>
      </c>
      <c r="K32" s="60"/>
      <c r="L32" s="60">
        <f>SUM(L15:L31)</f>
        <v>0</v>
      </c>
      <c r="M32" s="60"/>
      <c r="N32" s="61">
        <f>SUM(N15:N31)</f>
        <v>0</v>
      </c>
      <c r="O32" s="62"/>
      <c r="P32" s="61">
        <f>SUM(P15:P31)</f>
        <v>0</v>
      </c>
      <c r="Q32" s="61"/>
      <c r="R32" s="61">
        <f>SUM(R15:R31)</f>
        <v>0</v>
      </c>
      <c r="S32" s="62"/>
      <c r="T32" s="61">
        <f>SUM(T15:T31)</f>
        <v>0</v>
      </c>
      <c r="U32" s="63"/>
      <c r="V32" s="64">
        <f>SUM(V15:V31)</f>
        <v>0</v>
      </c>
      <c r="W32" s="65"/>
      <c r="X32" s="65"/>
      <c r="Y32" s="65"/>
    </row>
    <row r="33" spans="1:25" ht="13.5" thickTop="1" x14ac:dyDescent="0.2">
      <c r="A33" s="66" t="s">
        <v>10</v>
      </c>
      <c r="B33" s="66"/>
      <c r="C33" s="66">
        <f>B14-B32</f>
        <v>120339</v>
      </c>
      <c r="D33" s="66"/>
      <c r="E33" s="66">
        <f>D14-D32</f>
        <v>10464</v>
      </c>
      <c r="F33" s="66"/>
      <c r="G33" s="66">
        <f>F14-F32</f>
        <v>43460</v>
      </c>
      <c r="H33" s="66"/>
      <c r="I33" s="66">
        <f>H14-H32</f>
        <v>3476.8</v>
      </c>
      <c r="J33" s="66"/>
      <c r="K33" s="66">
        <f>J14-J32</f>
        <v>43460</v>
      </c>
      <c r="L33" s="66"/>
      <c r="M33" s="66">
        <f>L14-L32</f>
        <v>6519</v>
      </c>
      <c r="N33" s="66"/>
      <c r="O33" s="66">
        <f>N14-N32</f>
        <v>11434</v>
      </c>
      <c r="P33" s="66"/>
      <c r="Q33" s="66">
        <f>P14-P32</f>
        <v>914.72</v>
      </c>
      <c r="R33" s="66"/>
      <c r="S33" s="66">
        <f>R14-R32</f>
        <v>34303</v>
      </c>
      <c r="T33" s="66"/>
      <c r="U33" s="66">
        <f>T14-T32</f>
        <v>2744.2400000000002</v>
      </c>
      <c r="V33" s="67">
        <f>N32+P32+R32+T32</f>
        <v>0</v>
      </c>
      <c r="W33" s="68"/>
      <c r="X33" s="85"/>
      <c r="Y33" s="85"/>
    </row>
    <row r="34" spans="1:25" x14ac:dyDescent="0.2">
      <c r="A34" s="66" t="s">
        <v>11</v>
      </c>
      <c r="B34" s="66"/>
      <c r="C34" s="66">
        <f>C31-C33</f>
        <v>0</v>
      </c>
      <c r="D34" s="66"/>
      <c r="E34" s="66">
        <f>E31-E33</f>
        <v>0</v>
      </c>
      <c r="F34" s="66"/>
      <c r="G34" s="66">
        <f>G31-G33</f>
        <v>0</v>
      </c>
      <c r="H34" s="66"/>
      <c r="I34" s="66">
        <f>I31-I33</f>
        <v>0</v>
      </c>
      <c r="J34" s="66"/>
      <c r="K34" s="66">
        <f>K31-K33</f>
        <v>0</v>
      </c>
      <c r="L34" s="66"/>
      <c r="M34" s="66">
        <f>M31-M33</f>
        <v>0</v>
      </c>
      <c r="N34" s="66"/>
      <c r="O34" s="66">
        <f>O31-O33</f>
        <v>0</v>
      </c>
      <c r="P34" s="66"/>
      <c r="Q34" s="66">
        <f>Q31-Q33</f>
        <v>0</v>
      </c>
      <c r="R34" s="66"/>
      <c r="S34" s="66">
        <f>S31-S33</f>
        <v>0</v>
      </c>
      <c r="T34" s="66"/>
      <c r="U34" s="66">
        <f>U31-U33</f>
        <v>0</v>
      </c>
      <c r="V34" s="66">
        <f>V32-V33</f>
        <v>0</v>
      </c>
      <c r="W34" s="68"/>
      <c r="X34" s="85"/>
      <c r="Y34" s="85"/>
    </row>
    <row r="35" spans="1:25" ht="13.5" thickBot="1" x14ac:dyDescent="0.25">
      <c r="B35" s="69"/>
      <c r="C35" s="70"/>
      <c r="D35" s="69"/>
      <c r="E35" s="70"/>
      <c r="F35" s="70"/>
      <c r="G35" s="70"/>
      <c r="H35" s="70"/>
      <c r="N35" s="69"/>
      <c r="P35" s="70"/>
      <c r="Q35" s="70"/>
      <c r="R35" s="70"/>
      <c r="S35" s="70"/>
      <c r="T35" s="71"/>
      <c r="U35" s="70"/>
      <c r="X35" s="26"/>
      <c r="Y35" s="26"/>
    </row>
    <row r="36" spans="1:25" ht="43.15" customHeight="1" thickBot="1" x14ac:dyDescent="0.25">
      <c r="A36" s="35" t="s">
        <v>14</v>
      </c>
      <c r="B36" s="157" t="s">
        <v>13</v>
      </c>
      <c r="C36" s="158"/>
      <c r="D36" s="159" t="s">
        <v>7</v>
      </c>
      <c r="E36" s="158"/>
      <c r="F36" s="160" t="s">
        <v>23</v>
      </c>
      <c r="G36" s="153"/>
      <c r="H36" s="152" t="s">
        <v>24</v>
      </c>
      <c r="I36" s="153"/>
      <c r="J36" s="152" t="s">
        <v>25</v>
      </c>
      <c r="K36" s="153"/>
      <c r="L36" s="152" t="s">
        <v>26</v>
      </c>
      <c r="M36" s="153"/>
      <c r="N36" s="161" t="s">
        <v>42</v>
      </c>
      <c r="O36" s="162"/>
      <c r="P36" s="163" t="s">
        <v>43</v>
      </c>
      <c r="Q36" s="162"/>
      <c r="R36" s="168"/>
      <c r="S36" s="167"/>
      <c r="T36" s="166"/>
      <c r="U36" s="167"/>
      <c r="V36" s="36" t="s">
        <v>15</v>
      </c>
      <c r="W36" s="37" t="s">
        <v>3</v>
      </c>
      <c r="X36" s="81" t="s">
        <v>9</v>
      </c>
      <c r="Y36" s="82" t="s">
        <v>6</v>
      </c>
    </row>
    <row r="37" spans="1:25" x14ac:dyDescent="0.2">
      <c r="A37" s="39" t="s">
        <v>32</v>
      </c>
      <c r="B37" s="44">
        <f>J3</f>
        <v>120339</v>
      </c>
      <c r="C37" s="45" t="s">
        <v>1</v>
      </c>
      <c r="D37" s="44">
        <f>J4</f>
        <v>10464</v>
      </c>
      <c r="E37" s="45" t="s">
        <v>1</v>
      </c>
      <c r="F37" s="72">
        <f>J5</f>
        <v>43460</v>
      </c>
      <c r="G37" s="45" t="s">
        <v>1</v>
      </c>
      <c r="H37" s="73">
        <f>F37*0.08</f>
        <v>3476.8</v>
      </c>
      <c r="I37" s="45" t="s">
        <v>1</v>
      </c>
      <c r="J37" s="43">
        <f>F37*0.85</f>
        <v>36941</v>
      </c>
      <c r="K37" s="43" t="s">
        <v>1</v>
      </c>
      <c r="L37" s="43">
        <f>F37*0.15</f>
        <v>6519</v>
      </c>
      <c r="M37" s="43" t="s">
        <v>1</v>
      </c>
      <c r="N37" s="44">
        <f>J9</f>
        <v>11434</v>
      </c>
      <c r="O37" s="45" t="s">
        <v>1</v>
      </c>
      <c r="P37" s="44">
        <f>N37*0.08</f>
        <v>914.72</v>
      </c>
      <c r="Q37" s="41" t="s">
        <v>1</v>
      </c>
      <c r="R37" s="40">
        <f>J10</f>
        <v>0</v>
      </c>
      <c r="S37" s="41" t="s">
        <v>1</v>
      </c>
      <c r="T37" s="40">
        <f>R37*0.08</f>
        <v>0</v>
      </c>
      <c r="U37" s="41" t="s">
        <v>1</v>
      </c>
      <c r="V37" s="46"/>
      <c r="W37" s="74"/>
      <c r="X37" s="74"/>
      <c r="Y37" s="86"/>
    </row>
    <row r="38" spans="1:25" x14ac:dyDescent="0.2">
      <c r="A38" s="48"/>
      <c r="B38" s="1"/>
      <c r="C38" s="76">
        <f>B37-B38</f>
        <v>120339</v>
      </c>
      <c r="D38" s="1"/>
      <c r="E38" s="76">
        <f>D37-D38</f>
        <v>10464</v>
      </c>
      <c r="F38" s="1"/>
      <c r="G38" s="76">
        <f>F37-F38</f>
        <v>43460</v>
      </c>
      <c r="H38" s="49"/>
      <c r="I38" s="76">
        <f>H37-H38</f>
        <v>3476.8</v>
      </c>
      <c r="J38" s="49"/>
      <c r="K38" s="76">
        <f>J37-J38</f>
        <v>36941</v>
      </c>
      <c r="L38" s="49"/>
      <c r="M38" s="76">
        <f>L37-L38</f>
        <v>6519</v>
      </c>
      <c r="N38" s="1"/>
      <c r="O38" s="77">
        <f>N37-N38</f>
        <v>11434</v>
      </c>
      <c r="P38" s="49"/>
      <c r="Q38" s="77">
        <f>P37-P38</f>
        <v>914.72</v>
      </c>
      <c r="R38" s="75"/>
      <c r="S38" s="77">
        <f>R37-R38</f>
        <v>0</v>
      </c>
      <c r="T38" s="75"/>
      <c r="U38" s="77">
        <f>T37-T38</f>
        <v>0</v>
      </c>
      <c r="V38" s="51">
        <f t="shared" ref="V38:V54" si="11">B38+D38+F38+N38+R38</f>
        <v>0</v>
      </c>
      <c r="W38" s="52"/>
      <c r="X38" s="53"/>
      <c r="Y38" s="54"/>
    </row>
    <row r="39" spans="1:25" x14ac:dyDescent="0.2">
      <c r="A39" s="48"/>
      <c r="B39" s="1"/>
      <c r="C39" s="76">
        <f t="shared" ref="C39:C54" si="12">C38-B39</f>
        <v>120339</v>
      </c>
      <c r="D39" s="1"/>
      <c r="E39" s="76">
        <f>E38-D39</f>
        <v>10464</v>
      </c>
      <c r="F39" s="1"/>
      <c r="G39" s="76">
        <f>G38-F39</f>
        <v>43460</v>
      </c>
      <c r="H39" s="49"/>
      <c r="I39" s="76">
        <f>I38-H39</f>
        <v>3476.8</v>
      </c>
      <c r="J39" s="49"/>
      <c r="K39" s="76">
        <f>K38-J39</f>
        <v>36941</v>
      </c>
      <c r="L39" s="49"/>
      <c r="M39" s="76">
        <f>M38-L39</f>
        <v>6519</v>
      </c>
      <c r="N39" s="1"/>
      <c r="O39" s="77">
        <f>O38-N39</f>
        <v>11434</v>
      </c>
      <c r="P39" s="49"/>
      <c r="Q39" s="77">
        <f>Q38-P39</f>
        <v>914.72</v>
      </c>
      <c r="R39" s="75"/>
      <c r="S39" s="77">
        <f>S38-R39</f>
        <v>0</v>
      </c>
      <c r="T39" s="75"/>
      <c r="U39" s="77">
        <f>U38-T39</f>
        <v>0</v>
      </c>
      <c r="V39" s="51">
        <f t="shared" si="11"/>
        <v>0</v>
      </c>
      <c r="W39" s="52"/>
      <c r="X39" s="53"/>
      <c r="Y39" s="54"/>
    </row>
    <row r="40" spans="1:25" x14ac:dyDescent="0.2">
      <c r="A40" s="48"/>
      <c r="B40" s="1"/>
      <c r="C40" s="76">
        <f t="shared" si="12"/>
        <v>120339</v>
      </c>
      <c r="D40" s="1"/>
      <c r="E40" s="76">
        <f t="shared" ref="E40:E54" si="13">E39-D40</f>
        <v>10464</v>
      </c>
      <c r="F40" s="1"/>
      <c r="G40" s="76">
        <f t="shared" ref="G40:G54" si="14">G39-F40</f>
        <v>43460</v>
      </c>
      <c r="H40" s="49"/>
      <c r="I40" s="76">
        <f t="shared" ref="I40:I54" si="15">I39-H40</f>
        <v>3476.8</v>
      </c>
      <c r="J40" s="49"/>
      <c r="K40" s="76">
        <f t="shared" ref="K40:K54" si="16">K39-J40</f>
        <v>36941</v>
      </c>
      <c r="L40" s="49"/>
      <c r="M40" s="76">
        <f t="shared" ref="M40:M54" si="17">M39-L40</f>
        <v>6519</v>
      </c>
      <c r="N40" s="1"/>
      <c r="O40" s="77">
        <f t="shared" ref="O40:O54" si="18">O39-N40</f>
        <v>11434</v>
      </c>
      <c r="P40" s="49"/>
      <c r="Q40" s="77">
        <f t="shared" ref="Q40:Q54" si="19">Q39-P40</f>
        <v>914.72</v>
      </c>
      <c r="R40" s="75"/>
      <c r="S40" s="77">
        <f t="shared" ref="S40:S54" si="20">S39-R40</f>
        <v>0</v>
      </c>
      <c r="T40" s="75"/>
      <c r="U40" s="77">
        <f>U39-T40</f>
        <v>0</v>
      </c>
      <c r="V40" s="51">
        <f t="shared" si="11"/>
        <v>0</v>
      </c>
      <c r="W40" s="52"/>
      <c r="X40" s="53"/>
      <c r="Y40" s="54"/>
    </row>
    <row r="41" spans="1:25" x14ac:dyDescent="0.2">
      <c r="A41" s="48"/>
      <c r="B41" s="1"/>
      <c r="C41" s="76">
        <f t="shared" si="12"/>
        <v>120339</v>
      </c>
      <c r="D41" s="1"/>
      <c r="E41" s="76">
        <f t="shared" si="13"/>
        <v>10464</v>
      </c>
      <c r="F41" s="1"/>
      <c r="G41" s="76">
        <f t="shared" si="14"/>
        <v>43460</v>
      </c>
      <c r="H41" s="49"/>
      <c r="I41" s="76">
        <f t="shared" si="15"/>
        <v>3476.8</v>
      </c>
      <c r="J41" s="49"/>
      <c r="K41" s="76">
        <f t="shared" si="16"/>
        <v>36941</v>
      </c>
      <c r="L41" s="49"/>
      <c r="M41" s="76">
        <f t="shared" si="17"/>
        <v>6519</v>
      </c>
      <c r="N41" s="50"/>
      <c r="O41" s="77">
        <f t="shared" si="18"/>
        <v>11434</v>
      </c>
      <c r="P41" s="50"/>
      <c r="Q41" s="77">
        <f t="shared" si="19"/>
        <v>914.72</v>
      </c>
      <c r="R41" s="1"/>
      <c r="S41" s="77">
        <f t="shared" si="20"/>
        <v>0</v>
      </c>
      <c r="T41" s="49"/>
      <c r="U41" s="77">
        <f>T37-T41</f>
        <v>0</v>
      </c>
      <c r="V41" s="51">
        <f t="shared" si="11"/>
        <v>0</v>
      </c>
      <c r="W41" s="58"/>
      <c r="X41" s="58"/>
      <c r="Y41" s="58"/>
    </row>
    <row r="42" spans="1:25" x14ac:dyDescent="0.2">
      <c r="A42" s="48"/>
      <c r="B42" s="1"/>
      <c r="C42" s="76">
        <f t="shared" si="12"/>
        <v>120339</v>
      </c>
      <c r="D42" s="1"/>
      <c r="E42" s="76">
        <f t="shared" si="13"/>
        <v>10464</v>
      </c>
      <c r="F42" s="1"/>
      <c r="G42" s="76">
        <f t="shared" si="14"/>
        <v>43460</v>
      </c>
      <c r="H42" s="49"/>
      <c r="I42" s="76">
        <f t="shared" si="15"/>
        <v>3476.8</v>
      </c>
      <c r="J42" s="49"/>
      <c r="K42" s="76">
        <f t="shared" si="16"/>
        <v>36941</v>
      </c>
      <c r="L42" s="49"/>
      <c r="M42" s="76">
        <f t="shared" si="17"/>
        <v>6519</v>
      </c>
      <c r="N42" s="50"/>
      <c r="O42" s="77">
        <f t="shared" si="18"/>
        <v>11434</v>
      </c>
      <c r="P42" s="50"/>
      <c r="Q42" s="77">
        <f t="shared" si="19"/>
        <v>914.72</v>
      </c>
      <c r="R42" s="1"/>
      <c r="S42" s="77">
        <f t="shared" si="20"/>
        <v>0</v>
      </c>
      <c r="T42" s="49"/>
      <c r="U42" s="77">
        <f>U41-T42</f>
        <v>0</v>
      </c>
      <c r="V42" s="51">
        <f t="shared" si="11"/>
        <v>0</v>
      </c>
      <c r="W42" s="58"/>
      <c r="X42" s="58"/>
      <c r="Y42" s="58"/>
    </row>
    <row r="43" spans="1:25" x14ac:dyDescent="0.2">
      <c r="A43" s="48"/>
      <c r="B43" s="1"/>
      <c r="C43" s="76">
        <f t="shared" si="12"/>
        <v>120339</v>
      </c>
      <c r="D43" s="1"/>
      <c r="E43" s="76">
        <f t="shared" si="13"/>
        <v>10464</v>
      </c>
      <c r="F43" s="1"/>
      <c r="G43" s="76">
        <f t="shared" si="14"/>
        <v>43460</v>
      </c>
      <c r="H43" s="49"/>
      <c r="I43" s="76">
        <f t="shared" si="15"/>
        <v>3476.8</v>
      </c>
      <c r="J43" s="49"/>
      <c r="K43" s="76">
        <f t="shared" si="16"/>
        <v>36941</v>
      </c>
      <c r="L43" s="49"/>
      <c r="M43" s="76">
        <f t="shared" si="17"/>
        <v>6519</v>
      </c>
      <c r="N43" s="50"/>
      <c r="O43" s="77">
        <f t="shared" si="18"/>
        <v>11434</v>
      </c>
      <c r="P43" s="50"/>
      <c r="Q43" s="77">
        <f t="shared" si="19"/>
        <v>914.72</v>
      </c>
      <c r="R43" s="1"/>
      <c r="S43" s="77">
        <f t="shared" si="20"/>
        <v>0</v>
      </c>
      <c r="T43" s="49"/>
      <c r="U43" s="77">
        <f t="shared" ref="U43:U54" si="21">U42-T43</f>
        <v>0</v>
      </c>
      <c r="V43" s="51">
        <f t="shared" si="11"/>
        <v>0</v>
      </c>
      <c r="W43" s="58"/>
      <c r="X43" s="58"/>
      <c r="Y43" s="58"/>
    </row>
    <row r="44" spans="1:25" x14ac:dyDescent="0.2">
      <c r="A44" s="48"/>
      <c r="B44" s="1"/>
      <c r="C44" s="76">
        <f t="shared" si="12"/>
        <v>120339</v>
      </c>
      <c r="D44" s="1"/>
      <c r="E44" s="76">
        <f t="shared" si="13"/>
        <v>10464</v>
      </c>
      <c r="F44" s="1"/>
      <c r="G44" s="76">
        <f t="shared" si="14"/>
        <v>43460</v>
      </c>
      <c r="H44" s="49"/>
      <c r="I44" s="76">
        <f t="shared" si="15"/>
        <v>3476.8</v>
      </c>
      <c r="J44" s="49"/>
      <c r="K44" s="76">
        <f t="shared" si="16"/>
        <v>36941</v>
      </c>
      <c r="L44" s="49"/>
      <c r="M44" s="76">
        <f t="shared" si="17"/>
        <v>6519</v>
      </c>
      <c r="N44" s="50"/>
      <c r="O44" s="77">
        <f t="shared" si="18"/>
        <v>11434</v>
      </c>
      <c r="P44" s="50"/>
      <c r="Q44" s="77">
        <f t="shared" si="19"/>
        <v>914.72</v>
      </c>
      <c r="R44" s="1"/>
      <c r="S44" s="77">
        <f t="shared" si="20"/>
        <v>0</v>
      </c>
      <c r="T44" s="49"/>
      <c r="U44" s="77">
        <f t="shared" si="21"/>
        <v>0</v>
      </c>
      <c r="V44" s="51">
        <f t="shared" si="11"/>
        <v>0</v>
      </c>
      <c r="W44" s="58"/>
      <c r="X44" s="58"/>
      <c r="Y44" s="58"/>
    </row>
    <row r="45" spans="1:25" x14ac:dyDescent="0.2">
      <c r="A45" s="48"/>
      <c r="B45" s="1"/>
      <c r="C45" s="76">
        <f t="shared" si="12"/>
        <v>120339</v>
      </c>
      <c r="D45" s="1"/>
      <c r="E45" s="76">
        <f t="shared" si="13"/>
        <v>10464</v>
      </c>
      <c r="F45" s="1"/>
      <c r="G45" s="76">
        <f t="shared" si="14"/>
        <v>43460</v>
      </c>
      <c r="H45" s="49"/>
      <c r="I45" s="76">
        <f t="shared" si="15"/>
        <v>3476.8</v>
      </c>
      <c r="J45" s="49"/>
      <c r="K45" s="76">
        <f t="shared" si="16"/>
        <v>36941</v>
      </c>
      <c r="L45" s="49"/>
      <c r="M45" s="76">
        <f t="shared" si="17"/>
        <v>6519</v>
      </c>
      <c r="N45" s="50"/>
      <c r="O45" s="77">
        <f t="shared" si="18"/>
        <v>11434</v>
      </c>
      <c r="P45" s="50"/>
      <c r="Q45" s="77">
        <f t="shared" si="19"/>
        <v>914.72</v>
      </c>
      <c r="R45" s="1"/>
      <c r="S45" s="77">
        <f t="shared" si="20"/>
        <v>0</v>
      </c>
      <c r="T45" s="49"/>
      <c r="U45" s="77">
        <f t="shared" si="21"/>
        <v>0</v>
      </c>
      <c r="V45" s="51">
        <f t="shared" si="11"/>
        <v>0</v>
      </c>
      <c r="W45" s="58"/>
      <c r="X45" s="58"/>
      <c r="Y45" s="58"/>
    </row>
    <row r="46" spans="1:25" x14ac:dyDescent="0.2">
      <c r="A46" s="48"/>
      <c r="B46" s="1"/>
      <c r="C46" s="76">
        <f t="shared" si="12"/>
        <v>120339</v>
      </c>
      <c r="D46" s="1"/>
      <c r="E46" s="76">
        <f t="shared" si="13"/>
        <v>10464</v>
      </c>
      <c r="F46" s="1"/>
      <c r="G46" s="76">
        <f t="shared" si="14"/>
        <v>43460</v>
      </c>
      <c r="H46" s="49"/>
      <c r="I46" s="76">
        <f t="shared" si="15"/>
        <v>3476.8</v>
      </c>
      <c r="J46" s="49"/>
      <c r="K46" s="76">
        <f t="shared" si="16"/>
        <v>36941</v>
      </c>
      <c r="L46" s="49"/>
      <c r="M46" s="76">
        <f t="shared" si="17"/>
        <v>6519</v>
      </c>
      <c r="N46" s="50"/>
      <c r="O46" s="77">
        <f t="shared" si="18"/>
        <v>11434</v>
      </c>
      <c r="P46" s="50"/>
      <c r="Q46" s="77">
        <f t="shared" si="19"/>
        <v>914.72</v>
      </c>
      <c r="R46" s="1"/>
      <c r="S46" s="77">
        <f t="shared" si="20"/>
        <v>0</v>
      </c>
      <c r="T46" s="49"/>
      <c r="U46" s="77">
        <f t="shared" si="21"/>
        <v>0</v>
      </c>
      <c r="V46" s="51">
        <f t="shared" si="11"/>
        <v>0</v>
      </c>
      <c r="W46" s="58"/>
      <c r="X46" s="58"/>
      <c r="Y46" s="58"/>
    </row>
    <row r="47" spans="1:25" x14ac:dyDescent="0.2">
      <c r="A47" s="48"/>
      <c r="B47" s="1"/>
      <c r="C47" s="76">
        <f t="shared" si="12"/>
        <v>120339</v>
      </c>
      <c r="D47" s="1"/>
      <c r="E47" s="76">
        <f t="shared" si="13"/>
        <v>10464</v>
      </c>
      <c r="F47" s="1"/>
      <c r="G47" s="76">
        <f t="shared" si="14"/>
        <v>43460</v>
      </c>
      <c r="H47" s="49"/>
      <c r="I47" s="76">
        <f t="shared" si="15"/>
        <v>3476.8</v>
      </c>
      <c r="J47" s="49"/>
      <c r="K47" s="76">
        <f t="shared" si="16"/>
        <v>36941</v>
      </c>
      <c r="L47" s="49"/>
      <c r="M47" s="76">
        <f t="shared" si="17"/>
        <v>6519</v>
      </c>
      <c r="N47" s="50"/>
      <c r="O47" s="77">
        <f t="shared" si="18"/>
        <v>11434</v>
      </c>
      <c r="P47" s="50"/>
      <c r="Q47" s="77">
        <f t="shared" si="19"/>
        <v>914.72</v>
      </c>
      <c r="R47" s="1"/>
      <c r="S47" s="77">
        <f t="shared" si="20"/>
        <v>0</v>
      </c>
      <c r="T47" s="49"/>
      <c r="U47" s="77">
        <f t="shared" si="21"/>
        <v>0</v>
      </c>
      <c r="V47" s="51">
        <f t="shared" si="11"/>
        <v>0</v>
      </c>
      <c r="W47" s="58"/>
      <c r="X47" s="58"/>
      <c r="Y47" s="58"/>
    </row>
    <row r="48" spans="1:25" x14ac:dyDescent="0.2">
      <c r="A48" s="48"/>
      <c r="B48" s="1"/>
      <c r="C48" s="76">
        <f t="shared" si="12"/>
        <v>120339</v>
      </c>
      <c r="D48" s="1"/>
      <c r="E48" s="76">
        <f t="shared" si="13"/>
        <v>10464</v>
      </c>
      <c r="F48" s="1"/>
      <c r="G48" s="76">
        <f t="shared" si="14"/>
        <v>43460</v>
      </c>
      <c r="H48" s="49"/>
      <c r="I48" s="76">
        <f t="shared" si="15"/>
        <v>3476.8</v>
      </c>
      <c r="J48" s="49"/>
      <c r="K48" s="76">
        <f t="shared" si="16"/>
        <v>36941</v>
      </c>
      <c r="L48" s="49"/>
      <c r="M48" s="76">
        <f t="shared" si="17"/>
        <v>6519</v>
      </c>
      <c r="N48" s="50"/>
      <c r="O48" s="77">
        <f t="shared" si="18"/>
        <v>11434</v>
      </c>
      <c r="P48" s="50"/>
      <c r="Q48" s="77">
        <f t="shared" si="19"/>
        <v>914.72</v>
      </c>
      <c r="R48" s="1"/>
      <c r="S48" s="77">
        <f t="shared" si="20"/>
        <v>0</v>
      </c>
      <c r="T48" s="49"/>
      <c r="U48" s="77">
        <f t="shared" si="21"/>
        <v>0</v>
      </c>
      <c r="V48" s="51">
        <f t="shared" si="11"/>
        <v>0</v>
      </c>
      <c r="W48" s="58"/>
      <c r="X48" s="58"/>
      <c r="Y48" s="58"/>
    </row>
    <row r="49" spans="1:25" x14ac:dyDescent="0.2">
      <c r="A49" s="48"/>
      <c r="B49" s="1"/>
      <c r="C49" s="76">
        <f t="shared" si="12"/>
        <v>120339</v>
      </c>
      <c r="D49" s="1"/>
      <c r="E49" s="76">
        <f t="shared" si="13"/>
        <v>10464</v>
      </c>
      <c r="F49" s="1"/>
      <c r="G49" s="76">
        <f t="shared" si="14"/>
        <v>43460</v>
      </c>
      <c r="H49" s="49"/>
      <c r="I49" s="76">
        <f t="shared" si="15"/>
        <v>3476.8</v>
      </c>
      <c r="J49" s="49"/>
      <c r="K49" s="76">
        <f t="shared" si="16"/>
        <v>36941</v>
      </c>
      <c r="L49" s="49"/>
      <c r="M49" s="76">
        <f t="shared" si="17"/>
        <v>6519</v>
      </c>
      <c r="N49" s="50"/>
      <c r="O49" s="77">
        <f t="shared" si="18"/>
        <v>11434</v>
      </c>
      <c r="P49" s="50"/>
      <c r="Q49" s="77">
        <f t="shared" si="19"/>
        <v>914.72</v>
      </c>
      <c r="R49" s="1"/>
      <c r="S49" s="77">
        <f t="shared" si="20"/>
        <v>0</v>
      </c>
      <c r="T49" s="49"/>
      <c r="U49" s="77">
        <f t="shared" si="21"/>
        <v>0</v>
      </c>
      <c r="V49" s="51">
        <f t="shared" si="11"/>
        <v>0</v>
      </c>
      <c r="W49" s="58"/>
      <c r="X49" s="58"/>
      <c r="Y49" s="58"/>
    </row>
    <row r="50" spans="1:25" x14ac:dyDescent="0.2">
      <c r="A50" s="48"/>
      <c r="B50" s="1"/>
      <c r="C50" s="76">
        <f t="shared" si="12"/>
        <v>120339</v>
      </c>
      <c r="D50" s="1"/>
      <c r="E50" s="76">
        <f t="shared" si="13"/>
        <v>10464</v>
      </c>
      <c r="F50" s="1"/>
      <c r="G50" s="76">
        <f t="shared" si="14"/>
        <v>43460</v>
      </c>
      <c r="H50" s="49"/>
      <c r="I50" s="76">
        <f t="shared" si="15"/>
        <v>3476.8</v>
      </c>
      <c r="J50" s="49"/>
      <c r="K50" s="76">
        <f t="shared" si="16"/>
        <v>36941</v>
      </c>
      <c r="L50" s="49"/>
      <c r="M50" s="76">
        <f t="shared" si="17"/>
        <v>6519</v>
      </c>
      <c r="N50" s="50"/>
      <c r="O50" s="77">
        <f t="shared" si="18"/>
        <v>11434</v>
      </c>
      <c r="P50" s="50"/>
      <c r="Q50" s="77">
        <f t="shared" si="19"/>
        <v>914.72</v>
      </c>
      <c r="R50" s="1"/>
      <c r="S50" s="77">
        <f t="shared" si="20"/>
        <v>0</v>
      </c>
      <c r="T50" s="49"/>
      <c r="U50" s="77">
        <f t="shared" si="21"/>
        <v>0</v>
      </c>
      <c r="V50" s="51">
        <f t="shared" si="11"/>
        <v>0</v>
      </c>
      <c r="W50" s="58"/>
      <c r="X50" s="58"/>
      <c r="Y50" s="58"/>
    </row>
    <row r="51" spans="1:25" x14ac:dyDescent="0.2">
      <c r="A51" s="48"/>
      <c r="B51" s="1"/>
      <c r="C51" s="76">
        <f t="shared" si="12"/>
        <v>120339</v>
      </c>
      <c r="D51" s="1"/>
      <c r="E51" s="76">
        <f t="shared" si="13"/>
        <v>10464</v>
      </c>
      <c r="F51" s="1"/>
      <c r="G51" s="76">
        <f t="shared" si="14"/>
        <v>43460</v>
      </c>
      <c r="H51" s="49"/>
      <c r="I51" s="76">
        <f t="shared" si="15"/>
        <v>3476.8</v>
      </c>
      <c r="J51" s="49"/>
      <c r="K51" s="76">
        <f t="shared" si="16"/>
        <v>36941</v>
      </c>
      <c r="L51" s="49"/>
      <c r="M51" s="76">
        <f t="shared" si="17"/>
        <v>6519</v>
      </c>
      <c r="N51" s="50"/>
      <c r="O51" s="77">
        <f t="shared" si="18"/>
        <v>11434</v>
      </c>
      <c r="P51" s="50"/>
      <c r="Q51" s="77">
        <f t="shared" si="19"/>
        <v>914.72</v>
      </c>
      <c r="R51" s="1"/>
      <c r="S51" s="77">
        <f t="shared" si="20"/>
        <v>0</v>
      </c>
      <c r="T51" s="49"/>
      <c r="U51" s="77">
        <f t="shared" si="21"/>
        <v>0</v>
      </c>
      <c r="V51" s="51">
        <f t="shared" si="11"/>
        <v>0</v>
      </c>
      <c r="W51" s="58"/>
      <c r="X51" s="58"/>
      <c r="Y51" s="58"/>
    </row>
    <row r="52" spans="1:25" x14ac:dyDescent="0.2">
      <c r="A52" s="48"/>
      <c r="B52" s="1"/>
      <c r="C52" s="76">
        <f t="shared" si="12"/>
        <v>120339</v>
      </c>
      <c r="D52" s="1"/>
      <c r="E52" s="76">
        <f t="shared" si="13"/>
        <v>10464</v>
      </c>
      <c r="F52" s="1"/>
      <c r="G52" s="76">
        <f t="shared" si="14"/>
        <v>43460</v>
      </c>
      <c r="H52" s="49"/>
      <c r="I52" s="76">
        <f t="shared" si="15"/>
        <v>3476.8</v>
      </c>
      <c r="J52" s="49"/>
      <c r="K52" s="76">
        <f t="shared" si="16"/>
        <v>36941</v>
      </c>
      <c r="L52" s="49"/>
      <c r="M52" s="76">
        <f t="shared" si="17"/>
        <v>6519</v>
      </c>
      <c r="N52" s="50"/>
      <c r="O52" s="77">
        <f t="shared" si="18"/>
        <v>11434</v>
      </c>
      <c r="P52" s="50"/>
      <c r="Q52" s="77">
        <f t="shared" si="19"/>
        <v>914.72</v>
      </c>
      <c r="R52" s="1"/>
      <c r="S52" s="77">
        <f t="shared" si="20"/>
        <v>0</v>
      </c>
      <c r="T52" s="49"/>
      <c r="U52" s="77">
        <f t="shared" si="21"/>
        <v>0</v>
      </c>
      <c r="V52" s="51">
        <f t="shared" si="11"/>
        <v>0</v>
      </c>
      <c r="W52" s="58"/>
      <c r="X52" s="58"/>
      <c r="Y52" s="58"/>
    </row>
    <row r="53" spans="1:25" x14ac:dyDescent="0.2">
      <c r="A53" s="48"/>
      <c r="B53" s="1"/>
      <c r="C53" s="76">
        <f t="shared" si="12"/>
        <v>120339</v>
      </c>
      <c r="D53" s="1"/>
      <c r="E53" s="76">
        <f t="shared" si="13"/>
        <v>10464</v>
      </c>
      <c r="F53" s="1"/>
      <c r="G53" s="76">
        <f t="shared" si="14"/>
        <v>43460</v>
      </c>
      <c r="H53" s="49"/>
      <c r="I53" s="76">
        <f t="shared" si="15"/>
        <v>3476.8</v>
      </c>
      <c r="J53" s="49"/>
      <c r="K53" s="76">
        <f t="shared" si="16"/>
        <v>36941</v>
      </c>
      <c r="L53" s="49"/>
      <c r="M53" s="76">
        <f t="shared" si="17"/>
        <v>6519</v>
      </c>
      <c r="N53" s="50"/>
      <c r="O53" s="77">
        <f t="shared" si="18"/>
        <v>11434</v>
      </c>
      <c r="P53" s="50"/>
      <c r="Q53" s="77">
        <f t="shared" si="19"/>
        <v>914.72</v>
      </c>
      <c r="R53" s="1"/>
      <c r="S53" s="77">
        <f t="shared" si="20"/>
        <v>0</v>
      </c>
      <c r="T53" s="49"/>
      <c r="U53" s="77">
        <f t="shared" si="21"/>
        <v>0</v>
      </c>
      <c r="V53" s="51">
        <f t="shared" si="11"/>
        <v>0</v>
      </c>
      <c r="W53" s="58"/>
      <c r="X53" s="58"/>
      <c r="Y53" s="58"/>
    </row>
    <row r="54" spans="1:25" x14ac:dyDescent="0.2">
      <c r="A54" s="48"/>
      <c r="B54" s="1"/>
      <c r="C54" s="76">
        <f t="shared" si="12"/>
        <v>120339</v>
      </c>
      <c r="D54" s="1"/>
      <c r="E54" s="76">
        <f t="shared" si="13"/>
        <v>10464</v>
      </c>
      <c r="F54" s="1"/>
      <c r="G54" s="76">
        <f t="shared" si="14"/>
        <v>43460</v>
      </c>
      <c r="H54" s="49"/>
      <c r="I54" s="76">
        <f t="shared" si="15"/>
        <v>3476.8</v>
      </c>
      <c r="J54" s="49"/>
      <c r="K54" s="76">
        <f t="shared" si="16"/>
        <v>36941</v>
      </c>
      <c r="L54" s="49"/>
      <c r="M54" s="76">
        <f t="shared" si="17"/>
        <v>6519</v>
      </c>
      <c r="N54" s="50"/>
      <c r="O54" s="77">
        <f t="shared" si="18"/>
        <v>11434</v>
      </c>
      <c r="P54" s="50"/>
      <c r="Q54" s="77">
        <f t="shared" si="19"/>
        <v>914.72</v>
      </c>
      <c r="R54" s="1"/>
      <c r="S54" s="77">
        <f t="shared" si="20"/>
        <v>0</v>
      </c>
      <c r="T54" s="49"/>
      <c r="U54" s="77">
        <f t="shared" si="21"/>
        <v>0</v>
      </c>
      <c r="V54" s="51">
        <f t="shared" si="11"/>
        <v>0</v>
      </c>
      <c r="W54" s="58"/>
      <c r="X54" s="58"/>
      <c r="Y54" s="58"/>
    </row>
    <row r="55" spans="1:25" ht="13.5" thickBot="1" x14ac:dyDescent="0.25">
      <c r="A55" s="59" t="s">
        <v>16</v>
      </c>
      <c r="B55" s="60">
        <f>SUM(B38:B54)</f>
        <v>0</v>
      </c>
      <c r="C55" s="60"/>
      <c r="D55" s="60">
        <f>SUM(D38:D54)</f>
        <v>0</v>
      </c>
      <c r="E55" s="60"/>
      <c r="F55" s="60">
        <f>SUM(F38:F54)</f>
        <v>0</v>
      </c>
      <c r="G55" s="60"/>
      <c r="H55" s="60">
        <f>SUM(H38:H54)</f>
        <v>0</v>
      </c>
      <c r="I55" s="60"/>
      <c r="J55" s="60">
        <f>SUM(J38:J54)</f>
        <v>0</v>
      </c>
      <c r="K55" s="60"/>
      <c r="L55" s="60">
        <f>SUM(L38:L54)</f>
        <v>0</v>
      </c>
      <c r="M55" s="60"/>
      <c r="N55" s="61">
        <f>SUM(N38:N54)</f>
        <v>0</v>
      </c>
      <c r="O55" s="62"/>
      <c r="P55" s="61">
        <f>SUM(P38:P54)</f>
        <v>0</v>
      </c>
      <c r="Q55" s="61"/>
      <c r="R55" s="61">
        <f>SUM(R38:R54)</f>
        <v>0</v>
      </c>
      <c r="S55" s="62"/>
      <c r="T55" s="61">
        <f>SUM(T38:T54)</f>
        <v>0</v>
      </c>
      <c r="U55" s="63"/>
      <c r="V55" s="64">
        <f>SUM(V38:V54)</f>
        <v>0</v>
      </c>
      <c r="W55" s="65"/>
      <c r="X55" s="65"/>
      <c r="Y55" s="65"/>
    </row>
    <row r="56" spans="1:25" ht="13.5" thickTop="1" x14ac:dyDescent="0.2">
      <c r="A56" s="66" t="s">
        <v>10</v>
      </c>
      <c r="B56" s="66"/>
      <c r="C56" s="66">
        <f>B37-B55</f>
        <v>120339</v>
      </c>
      <c r="D56" s="66"/>
      <c r="E56" s="66">
        <f>D37-D55</f>
        <v>10464</v>
      </c>
      <c r="F56" s="66"/>
      <c r="G56" s="66">
        <f>F37-F55</f>
        <v>43460</v>
      </c>
      <c r="H56" s="66"/>
      <c r="I56" s="66">
        <f>H37-H55</f>
        <v>3476.8</v>
      </c>
      <c r="J56" s="66"/>
      <c r="K56" s="66">
        <f>J37-J55</f>
        <v>36941</v>
      </c>
      <c r="L56" s="66"/>
      <c r="M56" s="66">
        <f>L37-L55</f>
        <v>6519</v>
      </c>
      <c r="N56" s="66"/>
      <c r="O56" s="66">
        <f>N37-N55</f>
        <v>11434</v>
      </c>
      <c r="P56" s="66"/>
      <c r="Q56" s="66">
        <f>P37-P55</f>
        <v>914.72</v>
      </c>
      <c r="R56" s="66"/>
      <c r="S56" s="66">
        <f>R37-R55</f>
        <v>0</v>
      </c>
      <c r="T56" s="66"/>
      <c r="U56" s="66">
        <f>T37-T55</f>
        <v>0</v>
      </c>
      <c r="V56" s="67">
        <f>N55+P55+R55+T55</f>
        <v>0</v>
      </c>
      <c r="W56" s="68"/>
      <c r="X56" s="85"/>
      <c r="Y56" s="85"/>
    </row>
    <row r="57" spans="1:25" x14ac:dyDescent="0.2">
      <c r="A57" s="66" t="s">
        <v>11</v>
      </c>
      <c r="B57" s="66"/>
      <c r="C57" s="66">
        <f>C54-C56</f>
        <v>0</v>
      </c>
      <c r="D57" s="66"/>
      <c r="E57" s="66">
        <f>E54-E56</f>
        <v>0</v>
      </c>
      <c r="F57" s="66"/>
      <c r="G57" s="66">
        <f>G54-G56</f>
        <v>0</v>
      </c>
      <c r="H57" s="66"/>
      <c r="I57" s="66">
        <f>I54-I56</f>
        <v>0</v>
      </c>
      <c r="J57" s="66"/>
      <c r="K57" s="66">
        <f>K54-K56</f>
        <v>0</v>
      </c>
      <c r="L57" s="66"/>
      <c r="M57" s="66">
        <f>M54-M56</f>
        <v>0</v>
      </c>
      <c r="N57" s="66"/>
      <c r="O57" s="66">
        <f>O54-O56</f>
        <v>0</v>
      </c>
      <c r="P57" s="66"/>
      <c r="Q57" s="66">
        <f>Q54-Q56</f>
        <v>0</v>
      </c>
      <c r="R57" s="66"/>
      <c r="S57" s="66">
        <f>S54-S56</f>
        <v>0</v>
      </c>
      <c r="T57" s="66"/>
      <c r="U57" s="66">
        <f>U54-U56</f>
        <v>0</v>
      </c>
      <c r="V57" s="66">
        <f>V55-V56</f>
        <v>0</v>
      </c>
      <c r="W57" s="68"/>
      <c r="X57" s="85"/>
      <c r="Y57" s="85"/>
    </row>
    <row r="58" spans="1:25" x14ac:dyDescent="0.2">
      <c r="H58" s="26"/>
      <c r="I58" s="26"/>
      <c r="J58" s="26"/>
      <c r="K58" s="26"/>
      <c r="L58" s="26"/>
      <c r="M58" s="26"/>
      <c r="N58" s="69"/>
      <c r="P58" s="70"/>
      <c r="Q58" s="70"/>
      <c r="R58" s="70"/>
      <c r="S58" s="70"/>
      <c r="T58" s="71"/>
      <c r="U58" s="70"/>
      <c r="X58" s="26"/>
      <c r="Y58" s="26"/>
    </row>
    <row r="59" spans="1:25" x14ac:dyDescent="0.2">
      <c r="H59" s="26"/>
      <c r="I59" s="26"/>
      <c r="J59" s="26"/>
      <c r="K59" s="26"/>
      <c r="L59" s="26"/>
      <c r="M59" s="26"/>
      <c r="N59" s="69"/>
      <c r="P59" s="70"/>
      <c r="Q59" s="70"/>
      <c r="R59" s="70"/>
      <c r="S59" s="70"/>
      <c r="T59" s="71"/>
      <c r="U59" s="70"/>
      <c r="X59" s="26"/>
      <c r="Y59" s="26"/>
    </row>
    <row r="60" spans="1:25" x14ac:dyDescent="0.2">
      <c r="H60" s="26"/>
      <c r="I60" s="26"/>
      <c r="J60" s="26"/>
      <c r="K60" s="26"/>
      <c r="L60" s="26"/>
      <c r="M60" s="26"/>
      <c r="N60" s="69"/>
      <c r="P60" s="70"/>
      <c r="Q60" s="70"/>
      <c r="R60" s="70"/>
      <c r="S60" s="70"/>
      <c r="T60" s="71"/>
      <c r="U60" s="70"/>
      <c r="X60" s="26"/>
      <c r="Y60" s="26"/>
    </row>
  </sheetData>
  <mergeCells count="24">
    <mergeCell ref="B10:B12"/>
    <mergeCell ref="T13:U13"/>
    <mergeCell ref="R36:S36"/>
    <mergeCell ref="T36:U36"/>
    <mergeCell ref="R13:S13"/>
    <mergeCell ref="H13:I13"/>
    <mergeCell ref="J13:K13"/>
    <mergeCell ref="L13:M13"/>
    <mergeCell ref="P8:Q8"/>
    <mergeCell ref="H36:I36"/>
    <mergeCell ref="D1:G1"/>
    <mergeCell ref="I1:L1"/>
    <mergeCell ref="B36:C36"/>
    <mergeCell ref="D36:E36"/>
    <mergeCell ref="F36:G36"/>
    <mergeCell ref="N36:O36"/>
    <mergeCell ref="P36:Q36"/>
    <mergeCell ref="J36:K36"/>
    <mergeCell ref="L36:M36"/>
    <mergeCell ref="B13:C13"/>
    <mergeCell ref="D13:E13"/>
    <mergeCell ref="F13:G13"/>
    <mergeCell ref="N13:O13"/>
    <mergeCell ref="P13:Q13"/>
  </mergeCells>
  <pageMargins left="0.25" right="0.25" top="1" bottom="1" header="0.5" footer="0.5"/>
  <pageSetup paperSize="5" scale="6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AH61"/>
  <sheetViews>
    <sheetView tabSelected="1" topLeftCell="X14" zoomScale="120" zoomScaleNormal="120" workbookViewId="0">
      <selection activeCell="AG25" sqref="AG25"/>
    </sheetView>
  </sheetViews>
  <sheetFormatPr defaultColWidth="11.5703125" defaultRowHeight="12.75" x14ac:dyDescent="0.2"/>
  <cols>
    <col min="1" max="1" width="25.5703125" style="26" bestFit="1" customWidth="1"/>
    <col min="2" max="2" width="15.7109375" style="26" customWidth="1"/>
    <col min="3" max="3" width="11.5703125" style="26"/>
    <col min="4" max="4" width="14.5703125" style="26" customWidth="1"/>
    <col min="5" max="5" width="11.5703125" style="26"/>
    <col min="6" max="6" width="10.28515625" style="26" bestFit="1" customWidth="1"/>
    <col min="7" max="7" width="12.140625" style="26" bestFit="1" customWidth="1"/>
    <col min="8" max="8" width="11.5703125" style="69"/>
    <col min="9" max="9" width="15" style="70" customWidth="1"/>
    <col min="10" max="10" width="11.5703125" style="70" customWidth="1"/>
    <col min="11" max="11" width="11.7109375" style="70" customWidth="1"/>
    <col min="12" max="12" width="12.140625" style="70" bestFit="1" customWidth="1"/>
    <col min="13" max="13" width="11.5703125" style="70"/>
    <col min="14" max="14" width="13.5703125" style="71" customWidth="1"/>
    <col min="15" max="15" width="13.5703125" style="70" customWidth="1"/>
    <col min="16" max="17" width="11.5703125" style="29"/>
    <col min="18" max="19" width="14.140625" style="29" customWidth="1"/>
    <col min="20" max="21" width="11.5703125" style="26"/>
    <col min="22" max="30" width="11.5703125" style="29"/>
    <col min="31" max="31" width="11.5703125" style="133"/>
    <col min="32" max="16384" width="11.5703125" style="29"/>
  </cols>
  <sheetData>
    <row r="1" spans="1:34" s="4" customFormat="1" ht="18.75" thickBot="1" x14ac:dyDescent="0.25">
      <c r="A1" s="107" t="s">
        <v>4</v>
      </c>
      <c r="B1" s="103" t="s">
        <v>52</v>
      </c>
      <c r="C1" s="3"/>
      <c r="D1" s="154" t="s">
        <v>33</v>
      </c>
      <c r="E1" s="155"/>
      <c r="F1" s="155"/>
      <c r="G1" s="156"/>
      <c r="I1" s="154" t="s">
        <v>34</v>
      </c>
      <c r="J1" s="155"/>
      <c r="K1" s="155"/>
      <c r="L1" s="156" t="s">
        <v>12</v>
      </c>
      <c r="M1" s="5"/>
      <c r="N1" s="5"/>
      <c r="O1" s="5"/>
      <c r="P1" s="5"/>
      <c r="Q1" s="5"/>
      <c r="R1" s="5"/>
      <c r="S1" s="5"/>
      <c r="T1" s="79"/>
      <c r="U1" s="79"/>
      <c r="AE1" s="132"/>
    </row>
    <row r="2" spans="1:34" s="4" customFormat="1" ht="18.75" thickBot="1" x14ac:dyDescent="0.25">
      <c r="A2" s="108" t="s">
        <v>0</v>
      </c>
      <c r="B2" s="103" t="s">
        <v>48</v>
      </c>
      <c r="C2" s="3"/>
      <c r="D2" s="6" t="s">
        <v>20</v>
      </c>
      <c r="E2" s="7" t="s">
        <v>19</v>
      </c>
      <c r="F2" s="6" t="s">
        <v>21</v>
      </c>
      <c r="G2" s="8" t="s">
        <v>1</v>
      </c>
      <c r="I2" s="6" t="s">
        <v>20</v>
      </c>
      <c r="J2" s="7" t="s">
        <v>19</v>
      </c>
      <c r="K2" s="6" t="s">
        <v>21</v>
      </c>
      <c r="L2" s="8" t="s">
        <v>1</v>
      </c>
      <c r="M2" s="5"/>
      <c r="N2" s="5"/>
      <c r="O2" s="5"/>
      <c r="P2" s="5"/>
      <c r="Q2" s="5"/>
      <c r="R2" s="5"/>
      <c r="S2" s="143" t="s">
        <v>36</v>
      </c>
      <c r="T2" s="79"/>
      <c r="U2" s="79"/>
      <c r="AE2" s="132"/>
    </row>
    <row r="3" spans="1:34" s="4" customFormat="1" ht="18" x14ac:dyDescent="0.2">
      <c r="A3" s="108" t="s">
        <v>5</v>
      </c>
      <c r="B3" s="101" t="s">
        <v>68</v>
      </c>
      <c r="C3" s="9"/>
      <c r="D3" s="95" t="s">
        <v>13</v>
      </c>
      <c r="E3" s="10">
        <v>120339</v>
      </c>
      <c r="F3" s="11">
        <f>E3-B15</f>
        <v>0</v>
      </c>
      <c r="G3" s="87">
        <f>C32</f>
        <v>4012.9000000000015</v>
      </c>
      <c r="I3" s="95" t="s">
        <v>13</v>
      </c>
      <c r="J3" s="10">
        <v>120339</v>
      </c>
      <c r="K3" s="11">
        <f>J3-B38</f>
        <v>0</v>
      </c>
      <c r="L3" s="87">
        <f>C55</f>
        <v>120339</v>
      </c>
      <c r="M3" s="5"/>
      <c r="N3" s="5"/>
      <c r="O3" s="5"/>
      <c r="P3" s="5"/>
      <c r="Q3" s="5"/>
      <c r="R3" s="5"/>
      <c r="S3" s="5"/>
      <c r="T3" s="79"/>
      <c r="U3" s="79"/>
      <c r="AE3" s="132"/>
    </row>
    <row r="4" spans="1:34" s="4" customFormat="1" ht="18.75" x14ac:dyDescent="0.3">
      <c r="A4" s="108" t="s">
        <v>2</v>
      </c>
      <c r="B4" s="127" t="s">
        <v>46</v>
      </c>
      <c r="D4" s="96" t="s">
        <v>17</v>
      </c>
      <c r="E4" s="12">
        <v>10464</v>
      </c>
      <c r="F4" s="13">
        <f>E4-D15</f>
        <v>0</v>
      </c>
      <c r="G4" s="88">
        <f>E32</f>
        <v>1744</v>
      </c>
      <c r="I4" s="96" t="s">
        <v>17</v>
      </c>
      <c r="J4" s="12">
        <v>10464</v>
      </c>
      <c r="K4" s="13">
        <f>J4-D38</f>
        <v>0</v>
      </c>
      <c r="L4" s="88">
        <f>E55</f>
        <v>10464</v>
      </c>
      <c r="M4" s="5"/>
      <c r="N4" s="5"/>
      <c r="O4" s="5"/>
      <c r="P4" s="5"/>
      <c r="Q4" s="5"/>
      <c r="R4" s="5"/>
      <c r="S4" s="5"/>
      <c r="T4" s="79"/>
      <c r="U4" s="79"/>
      <c r="AE4" s="132"/>
    </row>
    <row r="5" spans="1:34" s="4" customFormat="1" ht="18" x14ac:dyDescent="0.2">
      <c r="A5" s="108" t="s">
        <v>8</v>
      </c>
      <c r="B5" s="2"/>
      <c r="C5" s="14"/>
      <c r="D5" s="97" t="s">
        <v>28</v>
      </c>
      <c r="E5" s="15">
        <v>43460</v>
      </c>
      <c r="F5" s="16">
        <f>E5-F15</f>
        <v>0</v>
      </c>
      <c r="G5" s="89">
        <f>G32</f>
        <v>43187.96</v>
      </c>
      <c r="I5" s="97" t="s">
        <v>28</v>
      </c>
      <c r="J5" s="15">
        <v>43460</v>
      </c>
      <c r="K5" s="16">
        <f>J5-F38</f>
        <v>0</v>
      </c>
      <c r="L5" s="89">
        <f>G55</f>
        <v>43460</v>
      </c>
      <c r="M5" s="5"/>
      <c r="N5" s="5"/>
      <c r="O5" s="5"/>
      <c r="P5" s="5"/>
      <c r="Q5" s="5"/>
      <c r="R5" s="5"/>
      <c r="S5" s="5"/>
      <c r="T5" s="79"/>
      <c r="U5" s="79"/>
      <c r="AE5" s="132"/>
    </row>
    <row r="6" spans="1:34" s="4" customFormat="1" ht="18" x14ac:dyDescent="0.2">
      <c r="A6" s="108"/>
      <c r="B6" s="2"/>
      <c r="C6" s="14"/>
      <c r="D6" s="97" t="s">
        <v>29</v>
      </c>
      <c r="E6" s="111"/>
      <c r="F6" s="16"/>
      <c r="G6" s="89"/>
      <c r="I6" s="97" t="s">
        <v>29</v>
      </c>
      <c r="J6" s="111"/>
      <c r="K6" s="16"/>
      <c r="L6" s="89"/>
      <c r="M6" s="5"/>
      <c r="N6" s="5"/>
      <c r="O6" s="5"/>
      <c r="P6" s="5"/>
      <c r="Q6" s="5"/>
      <c r="R6" s="5"/>
      <c r="S6" s="5"/>
      <c r="T6" s="79"/>
      <c r="U6" s="79"/>
      <c r="AE6" s="132"/>
    </row>
    <row r="7" spans="1:34" s="4" customFormat="1" ht="18" x14ac:dyDescent="0.2">
      <c r="A7" s="108" t="s">
        <v>35</v>
      </c>
      <c r="B7" s="112" t="s">
        <v>67</v>
      </c>
      <c r="C7" s="14"/>
      <c r="D7" s="97" t="s">
        <v>30</v>
      </c>
      <c r="E7" s="15"/>
      <c r="F7" s="16"/>
      <c r="G7" s="89"/>
      <c r="I7" s="97" t="s">
        <v>30</v>
      </c>
      <c r="J7" s="15"/>
      <c r="K7" s="16"/>
      <c r="L7" s="89"/>
      <c r="M7" s="5"/>
      <c r="N7" s="5"/>
      <c r="O7" s="5"/>
      <c r="P7" s="5"/>
      <c r="Q7" s="5"/>
      <c r="R7" s="5"/>
      <c r="S7" s="5"/>
      <c r="T7" s="79"/>
      <c r="U7" s="79"/>
      <c r="AE7" s="132"/>
    </row>
    <row r="8" spans="1:34" s="4" customFormat="1" x14ac:dyDescent="0.2">
      <c r="B8" s="128">
        <v>43077</v>
      </c>
      <c r="C8" s="17"/>
      <c r="D8" s="98" t="s">
        <v>18</v>
      </c>
      <c r="E8" s="15">
        <v>11434</v>
      </c>
      <c r="F8" s="16">
        <f>E8-O15</f>
        <v>0</v>
      </c>
      <c r="G8" s="89">
        <f>P32</f>
        <v>0</v>
      </c>
      <c r="I8" s="98" t="s">
        <v>18</v>
      </c>
      <c r="J8" s="15"/>
      <c r="K8" s="16" t="s">
        <v>22</v>
      </c>
      <c r="L8" s="89" t="s">
        <v>22</v>
      </c>
      <c r="M8" s="18"/>
      <c r="N8" s="18"/>
      <c r="O8" s="18"/>
      <c r="P8" s="151"/>
      <c r="Q8" s="151"/>
      <c r="R8" s="18"/>
      <c r="S8" s="18"/>
      <c r="T8" s="80"/>
      <c r="U8" s="80"/>
      <c r="AE8" s="132"/>
    </row>
    <row r="9" spans="1:34" s="4" customFormat="1" x14ac:dyDescent="0.2">
      <c r="B9" s="104"/>
      <c r="C9" s="19"/>
      <c r="D9" s="99" t="s">
        <v>37</v>
      </c>
      <c r="E9" s="15">
        <v>34303</v>
      </c>
      <c r="F9" s="20">
        <f>E9-S15</f>
        <v>0</v>
      </c>
      <c r="G9" s="90">
        <f>T32</f>
        <v>22660.199999999997</v>
      </c>
      <c r="I9" s="99" t="s">
        <v>37</v>
      </c>
      <c r="J9" s="15">
        <v>11434</v>
      </c>
      <c r="K9" s="20">
        <f>J9-O38</f>
        <v>0</v>
      </c>
      <c r="L9" s="90">
        <f>P55</f>
        <v>11434</v>
      </c>
      <c r="M9" s="21"/>
      <c r="N9" s="22"/>
      <c r="O9" s="22"/>
      <c r="P9" s="22"/>
      <c r="Q9" s="23"/>
      <c r="R9" s="23"/>
      <c r="S9" s="24"/>
      <c r="T9" s="34"/>
      <c r="U9" s="34"/>
      <c r="AE9" s="132"/>
    </row>
    <row r="10" spans="1:34" x14ac:dyDescent="0.2">
      <c r="A10" s="25"/>
      <c r="D10" s="113" t="s">
        <v>53</v>
      </c>
      <c r="E10" s="114"/>
      <c r="F10" s="115">
        <f>W15-E10</f>
        <v>0</v>
      </c>
      <c r="G10" s="116" t="s">
        <v>22</v>
      </c>
      <c r="H10" s="26"/>
      <c r="I10" s="113" t="s">
        <v>53</v>
      </c>
      <c r="J10" s="114"/>
      <c r="K10" s="115" t="s">
        <v>22</v>
      </c>
      <c r="L10" s="116">
        <f>T55</f>
        <v>0</v>
      </c>
      <c r="M10" s="29"/>
      <c r="N10" s="29"/>
      <c r="O10" s="29"/>
    </row>
    <row r="11" spans="1:34" ht="13.5" thickBot="1" x14ac:dyDescent="0.25">
      <c r="A11" s="25"/>
      <c r="D11" s="117" t="s">
        <v>54</v>
      </c>
      <c r="E11" s="118"/>
      <c r="F11" s="119">
        <f>AA15-E11</f>
        <v>0</v>
      </c>
      <c r="G11" s="120"/>
      <c r="H11" s="26"/>
      <c r="I11" s="100" t="s">
        <v>54</v>
      </c>
      <c r="J11" s="27"/>
      <c r="K11" s="28"/>
      <c r="L11" s="91"/>
      <c r="M11" s="29"/>
      <c r="N11" s="29"/>
      <c r="O11" s="29"/>
    </row>
    <row r="12" spans="1:34" ht="13.5" thickBot="1" x14ac:dyDescent="0.25">
      <c r="A12" s="25"/>
      <c r="D12" s="92" t="s">
        <v>27</v>
      </c>
      <c r="E12" s="93"/>
      <c r="F12" s="93">
        <f>SUM(E3:E10)-E12</f>
        <v>220000</v>
      </c>
      <c r="G12" s="94"/>
      <c r="H12" s="26"/>
      <c r="I12" s="92" t="s">
        <v>27</v>
      </c>
      <c r="J12" s="93"/>
      <c r="K12" s="93">
        <f>SUM(J3:J10)-J12</f>
        <v>185697</v>
      </c>
      <c r="L12" s="94"/>
      <c r="M12" s="29"/>
      <c r="N12" s="29" t="s">
        <v>103</v>
      </c>
      <c r="O12" s="29"/>
      <c r="T12" s="29"/>
      <c r="V12" s="26"/>
      <c r="AE12" s="29"/>
      <c r="AF12" s="133"/>
    </row>
    <row r="13" spans="1:34" ht="13.5" thickBot="1" x14ac:dyDescent="0.25">
      <c r="D13" s="30"/>
      <c r="E13" s="31"/>
      <c r="F13" s="32"/>
      <c r="H13" s="30"/>
      <c r="I13" s="33"/>
      <c r="J13" s="33"/>
      <c r="K13" s="34"/>
      <c r="L13" s="34"/>
      <c r="M13" s="34"/>
      <c r="N13" s="34"/>
      <c r="O13" s="34"/>
      <c r="P13" s="34"/>
      <c r="Q13" s="34"/>
      <c r="R13" s="34"/>
      <c r="S13" s="34"/>
      <c r="T13" s="29"/>
      <c r="V13" s="26"/>
      <c r="AE13" s="29"/>
      <c r="AF13" s="133"/>
    </row>
    <row r="14" spans="1:34" s="38" customFormat="1" ht="61.9" customHeight="1" thickBot="1" x14ac:dyDescent="0.25">
      <c r="A14" s="35" t="s">
        <v>14</v>
      </c>
      <c r="B14" s="172" t="s">
        <v>55</v>
      </c>
      <c r="C14" s="173"/>
      <c r="D14" s="174" t="s">
        <v>7</v>
      </c>
      <c r="E14" s="173"/>
      <c r="F14" s="160" t="s">
        <v>23</v>
      </c>
      <c r="G14" s="153"/>
      <c r="H14" s="152" t="s">
        <v>56</v>
      </c>
      <c r="I14" s="153"/>
      <c r="J14" s="152" t="s">
        <v>57</v>
      </c>
      <c r="K14" s="153"/>
      <c r="L14" s="152" t="s">
        <v>58</v>
      </c>
      <c r="M14" s="153"/>
      <c r="N14" s="148" t="s">
        <v>104</v>
      </c>
      <c r="O14" s="161" t="s">
        <v>38</v>
      </c>
      <c r="P14" s="162"/>
      <c r="Q14" s="163" t="s">
        <v>39</v>
      </c>
      <c r="R14" s="162"/>
      <c r="S14" s="168" t="s">
        <v>40</v>
      </c>
      <c r="T14" s="167"/>
      <c r="U14" s="166" t="s">
        <v>41</v>
      </c>
      <c r="V14" s="167"/>
      <c r="W14" s="169" t="s">
        <v>59</v>
      </c>
      <c r="X14" s="170"/>
      <c r="Y14" s="171" t="s">
        <v>60</v>
      </c>
      <c r="Z14" s="170"/>
      <c r="AA14" s="169" t="s">
        <v>61</v>
      </c>
      <c r="AB14" s="170"/>
      <c r="AC14" s="171" t="s">
        <v>62</v>
      </c>
      <c r="AD14" s="170"/>
      <c r="AE14" s="36" t="s">
        <v>15</v>
      </c>
      <c r="AF14" s="134" t="s">
        <v>3</v>
      </c>
      <c r="AG14" s="81" t="s">
        <v>9</v>
      </c>
      <c r="AH14" s="82" t="s">
        <v>6</v>
      </c>
    </row>
    <row r="15" spans="1:34" x14ac:dyDescent="0.2">
      <c r="A15" s="39" t="s">
        <v>31</v>
      </c>
      <c r="B15" s="40">
        <f>E3</f>
        <v>120339</v>
      </c>
      <c r="C15" s="41" t="s">
        <v>1</v>
      </c>
      <c r="D15" s="40">
        <f>E4</f>
        <v>10464</v>
      </c>
      <c r="E15" s="41" t="s">
        <v>1</v>
      </c>
      <c r="F15" s="121">
        <f>E5</f>
        <v>43460</v>
      </c>
      <c r="G15" s="41" t="s">
        <v>1</v>
      </c>
      <c r="H15" s="122">
        <f>F15*8%</f>
        <v>3476.8</v>
      </c>
      <c r="I15" s="43" t="s">
        <v>1</v>
      </c>
      <c r="J15" s="122">
        <f>(F15-H15)*85%</f>
        <v>33985.719999999994</v>
      </c>
      <c r="K15" s="43" t="s">
        <v>1</v>
      </c>
      <c r="L15" s="122">
        <f>(F15-H15)*15%</f>
        <v>5997.48</v>
      </c>
      <c r="M15" s="43" t="s">
        <v>1</v>
      </c>
      <c r="N15" s="43"/>
      <c r="O15" s="44">
        <f>E8</f>
        <v>11434</v>
      </c>
      <c r="P15" s="45" t="s">
        <v>1</v>
      </c>
      <c r="Q15" s="44">
        <f>O15*0.08</f>
        <v>914.72</v>
      </c>
      <c r="R15" s="41" t="s">
        <v>1</v>
      </c>
      <c r="S15" s="40">
        <f>E9</f>
        <v>34303</v>
      </c>
      <c r="T15" s="41" t="s">
        <v>1</v>
      </c>
      <c r="U15" s="40">
        <f>S15*0.08</f>
        <v>2744.2400000000002</v>
      </c>
      <c r="V15" s="41" t="s">
        <v>1</v>
      </c>
      <c r="W15" s="40">
        <f>E10</f>
        <v>0</v>
      </c>
      <c r="X15" s="41" t="s">
        <v>1</v>
      </c>
      <c r="Y15" s="40">
        <f>W15*0.08</f>
        <v>0</v>
      </c>
      <c r="Z15" s="41" t="s">
        <v>1</v>
      </c>
      <c r="AA15" s="40">
        <f>E11</f>
        <v>0</v>
      </c>
      <c r="AB15" s="41" t="s">
        <v>1</v>
      </c>
      <c r="AC15" s="40">
        <f>AA15*0.08</f>
        <v>0</v>
      </c>
      <c r="AD15" s="41" t="s">
        <v>1</v>
      </c>
      <c r="AE15" s="46"/>
      <c r="AF15" s="135"/>
      <c r="AG15" s="47"/>
      <c r="AH15" s="123"/>
    </row>
    <row r="16" spans="1:34" x14ac:dyDescent="0.2">
      <c r="A16" s="48" t="s">
        <v>70</v>
      </c>
      <c r="B16" s="1">
        <v>7335.78</v>
      </c>
      <c r="C16" s="124">
        <f>B15-B16</f>
        <v>113003.22</v>
      </c>
      <c r="D16" s="1">
        <v>872</v>
      </c>
      <c r="E16" s="124">
        <f>D15-D16</f>
        <v>9592</v>
      </c>
      <c r="F16" s="1"/>
      <c r="G16" s="76">
        <f>F15-F16</f>
        <v>43460</v>
      </c>
      <c r="H16" s="49"/>
      <c r="I16" s="76">
        <f>H15-H16</f>
        <v>3476.8</v>
      </c>
      <c r="J16" s="49"/>
      <c r="K16" s="76">
        <f>J15-J16</f>
        <v>33985.719999999994</v>
      </c>
      <c r="L16" s="49"/>
      <c r="M16" s="76">
        <f>L15-L16</f>
        <v>5997.48</v>
      </c>
      <c r="N16" s="49"/>
      <c r="O16" s="1">
        <v>6360.19</v>
      </c>
      <c r="P16" s="77">
        <f>O15-O16</f>
        <v>5073.8100000000004</v>
      </c>
      <c r="Q16" s="49">
        <v>229.08</v>
      </c>
      <c r="R16" s="77">
        <f>Q15-Q16</f>
        <v>685.64</v>
      </c>
      <c r="S16" s="50"/>
      <c r="T16" s="78"/>
      <c r="U16" s="50"/>
      <c r="V16" s="78"/>
      <c r="W16" s="1"/>
      <c r="X16" s="125">
        <v>0</v>
      </c>
      <c r="Y16" s="49"/>
      <c r="Z16" s="125">
        <v>0</v>
      </c>
      <c r="AA16" s="1"/>
      <c r="AB16" s="125">
        <v>0</v>
      </c>
      <c r="AC16" s="49"/>
      <c r="AD16" s="125">
        <v>0</v>
      </c>
      <c r="AE16" s="51">
        <f t="shared" ref="AE16:AE32" si="0">B16+D16+F16+O16+S16+W16+AA16</f>
        <v>14567.969999999998</v>
      </c>
      <c r="AF16" s="136" t="s">
        <v>71</v>
      </c>
      <c r="AG16" s="131" t="s">
        <v>72</v>
      </c>
      <c r="AH16" s="54" t="s">
        <v>73</v>
      </c>
    </row>
    <row r="17" spans="1:34" x14ac:dyDescent="0.2">
      <c r="A17" s="48" t="s">
        <v>76</v>
      </c>
      <c r="B17" s="1">
        <v>8002.86</v>
      </c>
      <c r="C17" s="124">
        <f t="shared" ref="C17:C32" si="1">C16-B17</f>
        <v>105000.36</v>
      </c>
      <c r="D17" s="1">
        <v>872</v>
      </c>
      <c r="E17" s="124">
        <f>E16-D17</f>
        <v>8720</v>
      </c>
      <c r="F17" s="1">
        <v>41.6</v>
      </c>
      <c r="G17" s="76">
        <f>G16-F17</f>
        <v>43418.400000000001</v>
      </c>
      <c r="H17" s="49"/>
      <c r="I17" s="76">
        <f>I16-H17</f>
        <v>3476.8</v>
      </c>
      <c r="J17" s="49"/>
      <c r="K17" s="76">
        <f>K16-J17</f>
        <v>33985.719999999994</v>
      </c>
      <c r="L17" s="49">
        <v>41.6</v>
      </c>
      <c r="M17" s="76">
        <f>M16-L17</f>
        <v>5955.8799999999992</v>
      </c>
      <c r="N17" s="49"/>
      <c r="O17" s="1">
        <v>5073.8100000000004</v>
      </c>
      <c r="P17" s="77">
        <f>P16-O17</f>
        <v>0</v>
      </c>
      <c r="Q17" s="49">
        <v>229.08</v>
      </c>
      <c r="R17" s="77">
        <f>R16-Q17</f>
        <v>456.55999999999995</v>
      </c>
      <c r="S17" s="50"/>
      <c r="T17" s="78"/>
      <c r="U17" s="50"/>
      <c r="V17" s="78"/>
      <c r="W17" s="1"/>
      <c r="X17" s="125">
        <v>0</v>
      </c>
      <c r="Y17" s="49"/>
      <c r="Z17" s="125">
        <v>0</v>
      </c>
      <c r="AA17" s="1"/>
      <c r="AB17" s="125">
        <v>0</v>
      </c>
      <c r="AC17" s="49"/>
      <c r="AD17" s="125">
        <v>0</v>
      </c>
      <c r="AE17" s="51">
        <f t="shared" si="0"/>
        <v>13990.27</v>
      </c>
      <c r="AF17" s="136" t="s">
        <v>71</v>
      </c>
      <c r="AG17" s="131" t="s">
        <v>74</v>
      </c>
      <c r="AH17" s="54" t="s">
        <v>73</v>
      </c>
    </row>
    <row r="18" spans="1:34" x14ac:dyDescent="0.2">
      <c r="A18" s="48" t="s">
        <v>77</v>
      </c>
      <c r="B18" s="1">
        <v>12735.64</v>
      </c>
      <c r="C18" s="124">
        <f t="shared" si="1"/>
        <v>92264.72</v>
      </c>
      <c r="D18" s="1">
        <v>872</v>
      </c>
      <c r="E18" s="124">
        <f t="shared" ref="E18:E32" si="2">E17-D18</f>
        <v>7848</v>
      </c>
      <c r="F18" s="1"/>
      <c r="G18" s="76">
        <f t="shared" ref="G18:G32" si="3">G17-F18</f>
        <v>43418.400000000001</v>
      </c>
      <c r="H18" s="49"/>
      <c r="I18" s="76">
        <f t="shared" ref="I18:I32" si="4">I17-H18</f>
        <v>3476.8</v>
      </c>
      <c r="J18" s="49"/>
      <c r="K18" s="76">
        <f t="shared" ref="K18:K32" si="5">K17-J18</f>
        <v>33985.719999999994</v>
      </c>
      <c r="L18" s="49"/>
      <c r="M18" s="76">
        <f t="shared" ref="M18:M32" si="6">M17-L18</f>
        <v>5955.8799999999992</v>
      </c>
      <c r="N18" s="49"/>
      <c r="O18" s="1"/>
      <c r="P18" s="77">
        <f t="shared" ref="P18:P32" si="7">P17-O18</f>
        <v>0</v>
      </c>
      <c r="Q18" s="49"/>
      <c r="R18" s="77">
        <f t="shared" ref="R18:R32" si="8">R17-Q18</f>
        <v>456.55999999999995</v>
      </c>
      <c r="S18" s="50"/>
      <c r="T18" s="78"/>
      <c r="U18" s="50"/>
      <c r="V18" s="78"/>
      <c r="W18" s="1"/>
      <c r="X18" s="125">
        <v>0</v>
      </c>
      <c r="Y18" s="49"/>
      <c r="Z18" s="125">
        <v>0</v>
      </c>
      <c r="AA18" s="1"/>
      <c r="AB18" s="125">
        <v>0</v>
      </c>
      <c r="AC18" s="49"/>
      <c r="AD18" s="125">
        <v>0</v>
      </c>
      <c r="AE18" s="51">
        <f t="shared" si="0"/>
        <v>13607.64</v>
      </c>
      <c r="AF18" s="136" t="s">
        <v>71</v>
      </c>
      <c r="AG18" s="131" t="s">
        <v>75</v>
      </c>
      <c r="AH18" s="54" t="s">
        <v>73</v>
      </c>
    </row>
    <row r="19" spans="1:34" x14ac:dyDescent="0.2">
      <c r="A19" s="48" t="s">
        <v>78</v>
      </c>
      <c r="B19" s="1">
        <v>15702.25</v>
      </c>
      <c r="C19" s="124">
        <f t="shared" si="1"/>
        <v>76562.47</v>
      </c>
      <c r="D19" s="1">
        <v>872</v>
      </c>
      <c r="E19" s="124">
        <f t="shared" si="2"/>
        <v>6976</v>
      </c>
      <c r="F19" s="1"/>
      <c r="G19" s="76">
        <f t="shared" si="3"/>
        <v>43418.400000000001</v>
      </c>
      <c r="H19" s="49"/>
      <c r="I19" s="76">
        <f t="shared" si="4"/>
        <v>3476.8</v>
      </c>
      <c r="J19" s="49"/>
      <c r="K19" s="76">
        <f t="shared" si="5"/>
        <v>33985.719999999994</v>
      </c>
      <c r="L19" s="49"/>
      <c r="M19" s="76">
        <f t="shared" si="6"/>
        <v>5955.8799999999992</v>
      </c>
      <c r="N19" s="49"/>
      <c r="O19" s="57"/>
      <c r="P19" s="77">
        <f t="shared" si="7"/>
        <v>0</v>
      </c>
      <c r="Q19" s="57"/>
      <c r="R19" s="77">
        <f t="shared" si="8"/>
        <v>456.55999999999995</v>
      </c>
      <c r="S19" s="1">
        <v>6282.32</v>
      </c>
      <c r="T19" s="77">
        <f>S15-S19</f>
        <v>28020.68</v>
      </c>
      <c r="U19" s="49">
        <v>184.89</v>
      </c>
      <c r="V19" s="77">
        <f>U15-U19</f>
        <v>2559.3500000000004</v>
      </c>
      <c r="W19" s="1"/>
      <c r="X19" s="125">
        <v>0</v>
      </c>
      <c r="Y19" s="49"/>
      <c r="Z19" s="125">
        <v>0</v>
      </c>
      <c r="AA19" s="1"/>
      <c r="AB19" s="125">
        <v>0</v>
      </c>
      <c r="AC19" s="49"/>
      <c r="AD19" s="125">
        <v>0</v>
      </c>
      <c r="AE19" s="51">
        <f t="shared" si="0"/>
        <v>22856.57</v>
      </c>
      <c r="AF19" s="137" t="s">
        <v>79</v>
      </c>
      <c r="AG19" s="141" t="s">
        <v>81</v>
      </c>
      <c r="AH19" s="58" t="s">
        <v>80</v>
      </c>
    </row>
    <row r="20" spans="1:34" x14ac:dyDescent="0.2">
      <c r="A20" s="48" t="s">
        <v>82</v>
      </c>
      <c r="B20" s="1">
        <v>12305.99</v>
      </c>
      <c r="C20" s="124">
        <f t="shared" si="1"/>
        <v>64256.480000000003</v>
      </c>
      <c r="D20" s="1">
        <v>872</v>
      </c>
      <c r="E20" s="124">
        <f t="shared" si="2"/>
        <v>6104</v>
      </c>
      <c r="F20" s="1"/>
      <c r="G20" s="76">
        <f t="shared" si="3"/>
        <v>43418.400000000001</v>
      </c>
      <c r="H20" s="49"/>
      <c r="I20" s="76">
        <f t="shared" si="4"/>
        <v>3476.8</v>
      </c>
      <c r="J20" s="49"/>
      <c r="K20" s="76">
        <f t="shared" si="5"/>
        <v>33985.719999999994</v>
      </c>
      <c r="L20" s="49"/>
      <c r="M20" s="76">
        <f t="shared" si="6"/>
        <v>5955.8799999999992</v>
      </c>
      <c r="N20" s="49"/>
      <c r="O20" s="57"/>
      <c r="P20" s="77">
        <f t="shared" si="7"/>
        <v>0</v>
      </c>
      <c r="Q20" s="57"/>
      <c r="R20" s="77">
        <f t="shared" si="8"/>
        <v>456.55999999999995</v>
      </c>
      <c r="S20" s="1">
        <v>1436.24</v>
      </c>
      <c r="T20" s="77">
        <f>T19-S20</f>
        <v>26584.44</v>
      </c>
      <c r="U20" s="49">
        <v>177.21</v>
      </c>
      <c r="V20" s="77">
        <f>V19-U20</f>
        <v>2382.1400000000003</v>
      </c>
      <c r="W20" s="1"/>
      <c r="X20" s="125">
        <v>0</v>
      </c>
      <c r="Y20" s="49"/>
      <c r="Z20" s="125">
        <v>0</v>
      </c>
      <c r="AA20" s="1"/>
      <c r="AB20" s="125">
        <v>0</v>
      </c>
      <c r="AC20" s="49"/>
      <c r="AD20" s="125">
        <v>0</v>
      </c>
      <c r="AE20" s="51">
        <f t="shared" si="0"/>
        <v>14614.23</v>
      </c>
      <c r="AF20" s="137">
        <v>43144</v>
      </c>
      <c r="AG20" s="142" t="s">
        <v>83</v>
      </c>
      <c r="AH20" s="58" t="s">
        <v>84</v>
      </c>
    </row>
    <row r="21" spans="1:34" x14ac:dyDescent="0.2">
      <c r="A21" s="48" t="s">
        <v>85</v>
      </c>
      <c r="B21" s="1">
        <v>10078.73</v>
      </c>
      <c r="C21" s="124">
        <f t="shared" si="1"/>
        <v>54177.75</v>
      </c>
      <c r="D21" s="1">
        <v>872</v>
      </c>
      <c r="E21" s="124">
        <f t="shared" si="2"/>
        <v>5232</v>
      </c>
      <c r="F21" s="1"/>
      <c r="G21" s="76">
        <f t="shared" si="3"/>
        <v>43418.400000000001</v>
      </c>
      <c r="H21" s="49"/>
      <c r="I21" s="76">
        <f t="shared" si="4"/>
        <v>3476.8</v>
      </c>
      <c r="J21" s="49"/>
      <c r="K21" s="76">
        <f t="shared" si="5"/>
        <v>33985.719999999994</v>
      </c>
      <c r="L21" s="49"/>
      <c r="M21" s="76">
        <f t="shared" si="6"/>
        <v>5955.8799999999992</v>
      </c>
      <c r="N21" s="49"/>
      <c r="O21" s="57"/>
      <c r="P21" s="77">
        <f t="shared" si="7"/>
        <v>0</v>
      </c>
      <c r="Q21" s="57"/>
      <c r="R21" s="77">
        <f t="shared" si="8"/>
        <v>456.55999999999995</v>
      </c>
      <c r="S21" s="1">
        <v>488.37</v>
      </c>
      <c r="T21" s="77">
        <f t="shared" ref="T21:T32" si="9">T20-S21</f>
        <v>26096.07</v>
      </c>
      <c r="U21" s="49">
        <v>88.62</v>
      </c>
      <c r="V21" s="77">
        <f t="shared" ref="V21:V32" si="10">V20-U21</f>
        <v>2293.5200000000004</v>
      </c>
      <c r="W21" s="1"/>
      <c r="X21" s="125">
        <v>0</v>
      </c>
      <c r="Y21" s="49"/>
      <c r="Z21" s="125">
        <v>0</v>
      </c>
      <c r="AA21" s="1"/>
      <c r="AB21" s="125">
        <v>0</v>
      </c>
      <c r="AC21" s="49"/>
      <c r="AD21" s="125">
        <v>0</v>
      </c>
      <c r="AE21" s="51">
        <f t="shared" si="0"/>
        <v>11439.1</v>
      </c>
      <c r="AF21" s="137">
        <v>43157</v>
      </c>
      <c r="AG21" s="141" t="s">
        <v>86</v>
      </c>
      <c r="AH21" s="58" t="s">
        <v>87</v>
      </c>
    </row>
    <row r="22" spans="1:34" x14ac:dyDescent="0.2">
      <c r="A22" s="48" t="s">
        <v>106</v>
      </c>
      <c r="B22" s="1">
        <v>10419.18</v>
      </c>
      <c r="C22" s="124">
        <f t="shared" si="1"/>
        <v>43758.57</v>
      </c>
      <c r="D22" s="1">
        <v>872</v>
      </c>
      <c r="E22" s="124">
        <f t="shared" si="2"/>
        <v>4360</v>
      </c>
      <c r="F22" s="1"/>
      <c r="G22" s="76">
        <f t="shared" si="3"/>
        <v>43418.400000000001</v>
      </c>
      <c r="H22" s="49"/>
      <c r="I22" s="76">
        <f t="shared" si="4"/>
        <v>3476.8</v>
      </c>
      <c r="J22" s="49"/>
      <c r="K22" s="76">
        <f t="shared" si="5"/>
        <v>33985.719999999994</v>
      </c>
      <c r="L22" s="49"/>
      <c r="M22" s="76">
        <f t="shared" si="6"/>
        <v>5955.8799999999992</v>
      </c>
      <c r="N22" s="49"/>
      <c r="O22" s="57"/>
      <c r="P22" s="77">
        <f t="shared" si="7"/>
        <v>0</v>
      </c>
      <c r="Q22" s="57"/>
      <c r="R22" s="77">
        <f t="shared" si="8"/>
        <v>456.55999999999995</v>
      </c>
      <c r="S22" s="1">
        <v>779.19</v>
      </c>
      <c r="T22" s="77">
        <f t="shared" si="9"/>
        <v>25316.880000000001</v>
      </c>
      <c r="U22" s="49"/>
      <c r="V22" s="77">
        <f t="shared" si="10"/>
        <v>2293.5200000000004</v>
      </c>
      <c r="W22" s="1"/>
      <c r="X22" s="125">
        <v>0</v>
      </c>
      <c r="Y22" s="49"/>
      <c r="Z22" s="125">
        <v>0</v>
      </c>
      <c r="AA22" s="1"/>
      <c r="AB22" s="125">
        <v>0</v>
      </c>
      <c r="AC22" s="49"/>
      <c r="AD22" s="125">
        <v>0</v>
      </c>
      <c r="AE22" s="51">
        <f t="shared" si="0"/>
        <v>12070.37</v>
      </c>
      <c r="AF22" s="137">
        <v>43201</v>
      </c>
      <c r="AG22" s="141" t="s">
        <v>107</v>
      </c>
      <c r="AH22" s="58" t="s">
        <v>108</v>
      </c>
    </row>
    <row r="23" spans="1:34" x14ac:dyDescent="0.2">
      <c r="A23" s="48" t="s">
        <v>109</v>
      </c>
      <c r="B23" s="1">
        <v>13021.81</v>
      </c>
      <c r="C23" s="124">
        <f t="shared" si="1"/>
        <v>30736.760000000002</v>
      </c>
      <c r="D23" s="1">
        <v>872</v>
      </c>
      <c r="E23" s="124">
        <f t="shared" si="2"/>
        <v>3488</v>
      </c>
      <c r="F23" s="1"/>
      <c r="G23" s="76">
        <f t="shared" si="3"/>
        <v>43418.400000000001</v>
      </c>
      <c r="H23" s="49"/>
      <c r="I23" s="76">
        <f t="shared" si="4"/>
        <v>3476.8</v>
      </c>
      <c r="J23" s="49"/>
      <c r="K23" s="76">
        <f t="shared" si="5"/>
        <v>33985.719999999994</v>
      </c>
      <c r="L23" s="49"/>
      <c r="M23" s="76">
        <f t="shared" si="6"/>
        <v>5955.8799999999992</v>
      </c>
      <c r="N23" s="49"/>
      <c r="O23" s="57"/>
      <c r="P23" s="77">
        <f t="shared" si="7"/>
        <v>0</v>
      </c>
      <c r="Q23" s="57"/>
      <c r="R23" s="77">
        <f t="shared" si="8"/>
        <v>456.55999999999995</v>
      </c>
      <c r="S23" s="1">
        <v>1317.15</v>
      </c>
      <c r="T23" s="77">
        <f t="shared" si="9"/>
        <v>23999.73</v>
      </c>
      <c r="U23" s="49">
        <v>752.52</v>
      </c>
      <c r="V23" s="77">
        <f t="shared" si="10"/>
        <v>1541.0000000000005</v>
      </c>
      <c r="W23" s="1"/>
      <c r="X23" s="125">
        <v>0</v>
      </c>
      <c r="Y23" s="49"/>
      <c r="Z23" s="125">
        <v>0</v>
      </c>
      <c r="AA23" s="1"/>
      <c r="AB23" s="125">
        <v>0</v>
      </c>
      <c r="AC23" s="49"/>
      <c r="AD23" s="125">
        <v>0</v>
      </c>
      <c r="AE23" s="51">
        <f t="shared" si="0"/>
        <v>15210.96</v>
      </c>
      <c r="AF23" s="137">
        <v>43227</v>
      </c>
      <c r="AG23" s="141" t="s">
        <v>110</v>
      </c>
      <c r="AH23" s="58" t="s">
        <v>111</v>
      </c>
    </row>
    <row r="24" spans="1:34" x14ac:dyDescent="0.2">
      <c r="A24" s="48" t="s">
        <v>112</v>
      </c>
      <c r="B24" s="1">
        <v>14184.84</v>
      </c>
      <c r="C24" s="124">
        <f t="shared" si="1"/>
        <v>16551.920000000002</v>
      </c>
      <c r="D24" s="1">
        <v>872</v>
      </c>
      <c r="E24" s="124">
        <f t="shared" si="2"/>
        <v>2616</v>
      </c>
      <c r="F24" s="1"/>
      <c r="G24" s="76">
        <f t="shared" si="3"/>
        <v>43418.400000000001</v>
      </c>
      <c r="H24" s="49"/>
      <c r="I24" s="76">
        <f t="shared" si="4"/>
        <v>3476.8</v>
      </c>
      <c r="J24" s="49"/>
      <c r="K24" s="76">
        <f t="shared" si="5"/>
        <v>33985.719999999994</v>
      </c>
      <c r="L24" s="49"/>
      <c r="M24" s="76">
        <f t="shared" si="6"/>
        <v>5955.8799999999992</v>
      </c>
      <c r="N24" s="49"/>
      <c r="O24" s="57"/>
      <c r="P24" s="77">
        <f t="shared" si="7"/>
        <v>0</v>
      </c>
      <c r="Q24" s="57"/>
      <c r="R24" s="77">
        <f t="shared" si="8"/>
        <v>456.55999999999995</v>
      </c>
      <c r="S24" s="1">
        <v>470.7</v>
      </c>
      <c r="T24" s="77">
        <f t="shared" si="9"/>
        <v>23529.03</v>
      </c>
      <c r="U24" s="49">
        <v>98.28</v>
      </c>
      <c r="V24" s="77">
        <f t="shared" si="10"/>
        <v>1442.7200000000005</v>
      </c>
      <c r="W24" s="1"/>
      <c r="X24" s="125">
        <v>0</v>
      </c>
      <c r="Y24" s="49"/>
      <c r="Z24" s="125">
        <v>0</v>
      </c>
      <c r="AA24" s="1"/>
      <c r="AB24" s="125">
        <v>0</v>
      </c>
      <c r="AC24" s="49"/>
      <c r="AD24" s="125">
        <v>0</v>
      </c>
      <c r="AE24" s="51">
        <f t="shared" si="0"/>
        <v>15527.54</v>
      </c>
      <c r="AF24" s="137">
        <v>43263</v>
      </c>
      <c r="AG24" s="141" t="s">
        <v>113</v>
      </c>
      <c r="AH24" s="58" t="s">
        <v>114</v>
      </c>
    </row>
    <row r="25" spans="1:34" x14ac:dyDescent="0.2">
      <c r="A25" s="48" t="s">
        <v>117</v>
      </c>
      <c r="B25" s="1">
        <v>12539.02</v>
      </c>
      <c r="C25" s="124">
        <f t="shared" si="1"/>
        <v>4012.9000000000015</v>
      </c>
      <c r="D25" s="1">
        <v>872</v>
      </c>
      <c r="E25" s="124">
        <f t="shared" si="2"/>
        <v>1744</v>
      </c>
      <c r="F25" s="1">
        <v>230.44</v>
      </c>
      <c r="G25" s="76">
        <f t="shared" si="3"/>
        <v>43187.96</v>
      </c>
      <c r="H25" s="49"/>
      <c r="I25" s="76">
        <f t="shared" si="4"/>
        <v>3476.8</v>
      </c>
      <c r="J25" s="49"/>
      <c r="K25" s="76">
        <f t="shared" si="5"/>
        <v>33985.719999999994</v>
      </c>
      <c r="L25" s="49">
        <v>230.44</v>
      </c>
      <c r="M25" s="76">
        <f t="shared" si="6"/>
        <v>5725.44</v>
      </c>
      <c r="N25" s="49"/>
      <c r="O25" s="57"/>
      <c r="P25" s="77">
        <f t="shared" si="7"/>
        <v>0</v>
      </c>
      <c r="Q25" s="57"/>
      <c r="R25" s="77">
        <f t="shared" si="8"/>
        <v>456.55999999999995</v>
      </c>
      <c r="S25" s="1">
        <v>868.83</v>
      </c>
      <c r="T25" s="77">
        <f t="shared" si="9"/>
        <v>22660.199999999997</v>
      </c>
      <c r="U25" s="49">
        <v>93.81</v>
      </c>
      <c r="V25" s="77">
        <f t="shared" si="10"/>
        <v>1348.9100000000005</v>
      </c>
      <c r="W25" s="1"/>
      <c r="X25" s="125">
        <v>0</v>
      </c>
      <c r="Y25" s="49"/>
      <c r="Z25" s="125">
        <v>0</v>
      </c>
      <c r="AA25" s="1"/>
      <c r="AB25" s="125">
        <v>0</v>
      </c>
      <c r="AC25" s="49"/>
      <c r="AD25" s="125">
        <v>0</v>
      </c>
      <c r="AE25" s="51">
        <f t="shared" si="0"/>
        <v>14510.29</v>
      </c>
      <c r="AF25" s="137">
        <v>43283</v>
      </c>
      <c r="AG25" s="58" t="s">
        <v>115</v>
      </c>
      <c r="AH25" s="58" t="s">
        <v>116</v>
      </c>
    </row>
    <row r="26" spans="1:34" x14ac:dyDescent="0.2">
      <c r="A26" s="48"/>
      <c r="B26" s="1"/>
      <c r="C26" s="124">
        <f t="shared" si="1"/>
        <v>4012.9000000000015</v>
      </c>
      <c r="D26" s="1"/>
      <c r="E26" s="124">
        <f t="shared" si="2"/>
        <v>1744</v>
      </c>
      <c r="F26" s="1"/>
      <c r="G26" s="76">
        <f t="shared" si="3"/>
        <v>43187.96</v>
      </c>
      <c r="H26" s="49"/>
      <c r="I26" s="76">
        <f t="shared" si="4"/>
        <v>3476.8</v>
      </c>
      <c r="J26" s="49"/>
      <c r="K26" s="76">
        <f t="shared" si="5"/>
        <v>33985.719999999994</v>
      </c>
      <c r="L26" s="49"/>
      <c r="M26" s="76">
        <f t="shared" si="6"/>
        <v>5725.44</v>
      </c>
      <c r="N26" s="49"/>
      <c r="O26" s="57"/>
      <c r="P26" s="77">
        <f t="shared" si="7"/>
        <v>0</v>
      </c>
      <c r="Q26" s="57"/>
      <c r="R26" s="77">
        <f t="shared" si="8"/>
        <v>456.55999999999995</v>
      </c>
      <c r="S26" s="1"/>
      <c r="T26" s="77">
        <f t="shared" si="9"/>
        <v>22660.199999999997</v>
      </c>
      <c r="U26" s="49"/>
      <c r="V26" s="77">
        <f t="shared" si="10"/>
        <v>1348.9100000000005</v>
      </c>
      <c r="W26" s="1"/>
      <c r="X26" s="125">
        <v>0</v>
      </c>
      <c r="Y26" s="49"/>
      <c r="Z26" s="125">
        <v>0</v>
      </c>
      <c r="AA26" s="1"/>
      <c r="AB26" s="125">
        <v>0</v>
      </c>
      <c r="AC26" s="49"/>
      <c r="AD26" s="125">
        <v>0</v>
      </c>
      <c r="AE26" s="51">
        <f t="shared" si="0"/>
        <v>0</v>
      </c>
      <c r="AF26" s="137"/>
      <c r="AG26" s="58"/>
      <c r="AH26" s="58"/>
    </row>
    <row r="27" spans="1:34" x14ac:dyDescent="0.2">
      <c r="A27" s="48"/>
      <c r="B27" s="1"/>
      <c r="C27" s="124">
        <f t="shared" si="1"/>
        <v>4012.9000000000015</v>
      </c>
      <c r="D27" s="1"/>
      <c r="E27" s="124">
        <f t="shared" si="2"/>
        <v>1744</v>
      </c>
      <c r="F27" s="1"/>
      <c r="G27" s="76">
        <f t="shared" si="3"/>
        <v>43187.96</v>
      </c>
      <c r="H27" s="49"/>
      <c r="I27" s="76">
        <f t="shared" si="4"/>
        <v>3476.8</v>
      </c>
      <c r="J27" s="49"/>
      <c r="K27" s="76">
        <f t="shared" si="5"/>
        <v>33985.719999999994</v>
      </c>
      <c r="L27" s="49"/>
      <c r="M27" s="76">
        <f t="shared" si="6"/>
        <v>5725.44</v>
      </c>
      <c r="N27" s="49"/>
      <c r="O27" s="57"/>
      <c r="P27" s="77">
        <f t="shared" si="7"/>
        <v>0</v>
      </c>
      <c r="Q27" s="57"/>
      <c r="R27" s="77">
        <f t="shared" si="8"/>
        <v>456.55999999999995</v>
      </c>
      <c r="S27" s="1"/>
      <c r="T27" s="77">
        <f t="shared" si="9"/>
        <v>22660.199999999997</v>
      </c>
      <c r="U27" s="49"/>
      <c r="V27" s="77">
        <f t="shared" si="10"/>
        <v>1348.9100000000005</v>
      </c>
      <c r="W27" s="1"/>
      <c r="X27" s="125">
        <v>0</v>
      </c>
      <c r="Y27" s="49"/>
      <c r="Z27" s="125">
        <v>0</v>
      </c>
      <c r="AA27" s="1"/>
      <c r="AB27" s="125">
        <v>0</v>
      </c>
      <c r="AC27" s="49"/>
      <c r="AD27" s="125">
        <v>0</v>
      </c>
      <c r="AE27" s="51">
        <f t="shared" si="0"/>
        <v>0</v>
      </c>
      <c r="AF27" s="137"/>
      <c r="AG27" s="58"/>
      <c r="AH27" s="58"/>
    </row>
    <row r="28" spans="1:34" x14ac:dyDescent="0.2">
      <c r="A28" s="48"/>
      <c r="B28" s="1"/>
      <c r="C28" s="124">
        <f t="shared" si="1"/>
        <v>4012.9000000000015</v>
      </c>
      <c r="D28" s="1"/>
      <c r="E28" s="124">
        <f t="shared" si="2"/>
        <v>1744</v>
      </c>
      <c r="F28" s="1"/>
      <c r="G28" s="76">
        <f t="shared" si="3"/>
        <v>43187.96</v>
      </c>
      <c r="H28" s="49"/>
      <c r="I28" s="76">
        <f t="shared" si="4"/>
        <v>3476.8</v>
      </c>
      <c r="J28" s="49"/>
      <c r="K28" s="76">
        <f t="shared" si="5"/>
        <v>33985.719999999994</v>
      </c>
      <c r="L28" s="49"/>
      <c r="M28" s="76">
        <f t="shared" si="6"/>
        <v>5725.44</v>
      </c>
      <c r="N28" s="49"/>
      <c r="O28" s="57"/>
      <c r="P28" s="77">
        <f t="shared" si="7"/>
        <v>0</v>
      </c>
      <c r="Q28" s="57"/>
      <c r="R28" s="77">
        <f t="shared" si="8"/>
        <v>456.55999999999995</v>
      </c>
      <c r="S28" s="1"/>
      <c r="T28" s="77">
        <f t="shared" si="9"/>
        <v>22660.199999999997</v>
      </c>
      <c r="U28" s="49"/>
      <c r="V28" s="77">
        <f t="shared" si="10"/>
        <v>1348.9100000000005</v>
      </c>
      <c r="W28" s="1"/>
      <c r="X28" s="125">
        <v>0</v>
      </c>
      <c r="Y28" s="49"/>
      <c r="Z28" s="125">
        <v>0</v>
      </c>
      <c r="AA28" s="1"/>
      <c r="AB28" s="125">
        <v>0</v>
      </c>
      <c r="AC28" s="49"/>
      <c r="AD28" s="125">
        <v>0</v>
      </c>
      <c r="AE28" s="51">
        <f t="shared" si="0"/>
        <v>0</v>
      </c>
      <c r="AF28" s="137"/>
      <c r="AG28" s="58"/>
      <c r="AH28" s="58"/>
    </row>
    <row r="29" spans="1:34" x14ac:dyDescent="0.2">
      <c r="A29" s="48"/>
      <c r="B29" s="1"/>
      <c r="C29" s="124">
        <f t="shared" si="1"/>
        <v>4012.9000000000015</v>
      </c>
      <c r="D29" s="1"/>
      <c r="E29" s="124">
        <f t="shared" si="2"/>
        <v>1744</v>
      </c>
      <c r="F29" s="1"/>
      <c r="G29" s="76">
        <f t="shared" si="3"/>
        <v>43187.96</v>
      </c>
      <c r="H29" s="49"/>
      <c r="I29" s="76">
        <f t="shared" si="4"/>
        <v>3476.8</v>
      </c>
      <c r="J29" s="49"/>
      <c r="K29" s="76">
        <f t="shared" si="5"/>
        <v>33985.719999999994</v>
      </c>
      <c r="L29" s="49"/>
      <c r="M29" s="76">
        <f t="shared" si="6"/>
        <v>5725.44</v>
      </c>
      <c r="N29" s="49"/>
      <c r="O29" s="57"/>
      <c r="P29" s="77">
        <f t="shared" si="7"/>
        <v>0</v>
      </c>
      <c r="Q29" s="57"/>
      <c r="R29" s="77">
        <f t="shared" si="8"/>
        <v>456.55999999999995</v>
      </c>
      <c r="S29" s="1"/>
      <c r="T29" s="77">
        <f t="shared" si="9"/>
        <v>22660.199999999997</v>
      </c>
      <c r="U29" s="49"/>
      <c r="V29" s="77">
        <f t="shared" si="10"/>
        <v>1348.9100000000005</v>
      </c>
      <c r="W29" s="1"/>
      <c r="X29" s="125">
        <v>0</v>
      </c>
      <c r="Y29" s="49"/>
      <c r="Z29" s="125">
        <v>0</v>
      </c>
      <c r="AA29" s="1"/>
      <c r="AB29" s="125">
        <v>0</v>
      </c>
      <c r="AC29" s="49"/>
      <c r="AD29" s="125">
        <v>0</v>
      </c>
      <c r="AE29" s="51">
        <f t="shared" si="0"/>
        <v>0</v>
      </c>
      <c r="AF29" s="137"/>
      <c r="AG29" s="58"/>
      <c r="AH29" s="58"/>
    </row>
    <row r="30" spans="1:34" x14ac:dyDescent="0.2">
      <c r="A30" s="48"/>
      <c r="B30" s="1"/>
      <c r="C30" s="124">
        <f t="shared" si="1"/>
        <v>4012.9000000000015</v>
      </c>
      <c r="D30" s="1"/>
      <c r="E30" s="124">
        <f t="shared" si="2"/>
        <v>1744</v>
      </c>
      <c r="F30" s="1"/>
      <c r="G30" s="76">
        <f t="shared" si="3"/>
        <v>43187.96</v>
      </c>
      <c r="H30" s="49"/>
      <c r="I30" s="76">
        <f t="shared" si="4"/>
        <v>3476.8</v>
      </c>
      <c r="J30" s="49"/>
      <c r="K30" s="76">
        <f t="shared" si="5"/>
        <v>33985.719999999994</v>
      </c>
      <c r="L30" s="49"/>
      <c r="M30" s="76">
        <f t="shared" si="6"/>
        <v>5725.44</v>
      </c>
      <c r="N30" s="49"/>
      <c r="O30" s="57"/>
      <c r="P30" s="77">
        <f t="shared" si="7"/>
        <v>0</v>
      </c>
      <c r="Q30" s="57"/>
      <c r="R30" s="77">
        <f t="shared" si="8"/>
        <v>456.55999999999995</v>
      </c>
      <c r="S30" s="1"/>
      <c r="T30" s="77">
        <f t="shared" si="9"/>
        <v>22660.199999999997</v>
      </c>
      <c r="U30" s="49"/>
      <c r="V30" s="77">
        <f t="shared" si="10"/>
        <v>1348.9100000000005</v>
      </c>
      <c r="W30" s="1"/>
      <c r="X30" s="125">
        <v>0</v>
      </c>
      <c r="Y30" s="49"/>
      <c r="Z30" s="125">
        <v>0</v>
      </c>
      <c r="AA30" s="1"/>
      <c r="AB30" s="125">
        <v>0</v>
      </c>
      <c r="AC30" s="49"/>
      <c r="AD30" s="125">
        <v>0</v>
      </c>
      <c r="AE30" s="51">
        <f t="shared" si="0"/>
        <v>0</v>
      </c>
      <c r="AF30" s="137"/>
      <c r="AG30" s="58"/>
      <c r="AH30" s="58"/>
    </row>
    <row r="31" spans="1:34" x14ac:dyDescent="0.2">
      <c r="A31" s="48"/>
      <c r="B31" s="1"/>
      <c r="C31" s="124">
        <f t="shared" si="1"/>
        <v>4012.9000000000015</v>
      </c>
      <c r="D31" s="1"/>
      <c r="E31" s="124">
        <f t="shared" si="2"/>
        <v>1744</v>
      </c>
      <c r="F31" s="1"/>
      <c r="G31" s="76">
        <f t="shared" si="3"/>
        <v>43187.96</v>
      </c>
      <c r="H31" s="49"/>
      <c r="I31" s="76">
        <f t="shared" si="4"/>
        <v>3476.8</v>
      </c>
      <c r="J31" s="49"/>
      <c r="K31" s="76">
        <f t="shared" si="5"/>
        <v>33985.719999999994</v>
      </c>
      <c r="L31" s="49"/>
      <c r="M31" s="76">
        <f t="shared" si="6"/>
        <v>5725.44</v>
      </c>
      <c r="N31" s="49"/>
      <c r="O31" s="57"/>
      <c r="P31" s="77">
        <f t="shared" si="7"/>
        <v>0</v>
      </c>
      <c r="Q31" s="57"/>
      <c r="R31" s="77">
        <f t="shared" si="8"/>
        <v>456.55999999999995</v>
      </c>
      <c r="S31" s="1"/>
      <c r="T31" s="77">
        <f t="shared" si="9"/>
        <v>22660.199999999997</v>
      </c>
      <c r="U31" s="49"/>
      <c r="V31" s="77">
        <f t="shared" si="10"/>
        <v>1348.9100000000005</v>
      </c>
      <c r="W31" s="1"/>
      <c r="X31" s="125">
        <v>0</v>
      </c>
      <c r="Y31" s="49"/>
      <c r="Z31" s="125">
        <v>0</v>
      </c>
      <c r="AA31" s="1"/>
      <c r="AB31" s="125">
        <v>0</v>
      </c>
      <c r="AC31" s="49"/>
      <c r="AD31" s="125">
        <v>0</v>
      </c>
      <c r="AE31" s="51">
        <f t="shared" si="0"/>
        <v>0</v>
      </c>
      <c r="AF31" s="137"/>
      <c r="AG31" s="58"/>
      <c r="AH31" s="58"/>
    </row>
    <row r="32" spans="1:34" x14ac:dyDescent="0.2">
      <c r="A32" s="48"/>
      <c r="B32" s="1"/>
      <c r="C32" s="124">
        <f t="shared" si="1"/>
        <v>4012.9000000000015</v>
      </c>
      <c r="D32" s="1"/>
      <c r="E32" s="124">
        <f t="shared" si="2"/>
        <v>1744</v>
      </c>
      <c r="F32" s="1"/>
      <c r="G32" s="76">
        <f t="shared" si="3"/>
        <v>43187.96</v>
      </c>
      <c r="H32" s="49"/>
      <c r="I32" s="76">
        <f t="shared" si="4"/>
        <v>3476.8</v>
      </c>
      <c r="J32" s="49"/>
      <c r="K32" s="76">
        <f t="shared" si="5"/>
        <v>33985.719999999994</v>
      </c>
      <c r="L32" s="49"/>
      <c r="M32" s="76">
        <f t="shared" si="6"/>
        <v>5725.44</v>
      </c>
      <c r="N32" s="49"/>
      <c r="O32" s="57"/>
      <c r="P32" s="77">
        <f t="shared" si="7"/>
        <v>0</v>
      </c>
      <c r="Q32" s="57"/>
      <c r="R32" s="77">
        <f t="shared" si="8"/>
        <v>456.55999999999995</v>
      </c>
      <c r="S32" s="1"/>
      <c r="T32" s="77">
        <f t="shared" si="9"/>
        <v>22660.199999999997</v>
      </c>
      <c r="U32" s="49"/>
      <c r="V32" s="77">
        <f t="shared" si="10"/>
        <v>1348.9100000000005</v>
      </c>
      <c r="W32" s="1"/>
      <c r="X32" s="125">
        <v>0</v>
      </c>
      <c r="Y32" s="49"/>
      <c r="Z32" s="125">
        <v>0</v>
      </c>
      <c r="AA32" s="1"/>
      <c r="AB32" s="125">
        <v>0</v>
      </c>
      <c r="AC32" s="49"/>
      <c r="AD32" s="125">
        <v>0</v>
      </c>
      <c r="AE32" s="51">
        <f t="shared" si="0"/>
        <v>0</v>
      </c>
      <c r="AF32" s="137"/>
      <c r="AG32" s="58"/>
      <c r="AH32" s="58"/>
    </row>
    <row r="33" spans="1:34" ht="13.5" thickBot="1" x14ac:dyDescent="0.25">
      <c r="A33" s="59" t="s">
        <v>16</v>
      </c>
      <c r="B33" s="60">
        <f>SUM(B16:B32)</f>
        <v>116326.09999999999</v>
      </c>
      <c r="C33" s="60"/>
      <c r="D33" s="60">
        <f>SUM(D16:D32)</f>
        <v>8720</v>
      </c>
      <c r="E33" s="60"/>
      <c r="F33" s="60">
        <f>SUM(F16:F32)</f>
        <v>272.04000000000002</v>
      </c>
      <c r="G33" s="60"/>
      <c r="H33" s="60">
        <f>SUM(H16:H32)</f>
        <v>0</v>
      </c>
      <c r="I33" s="60"/>
      <c r="J33" s="60">
        <f>SUM(J16:J32)</f>
        <v>0</v>
      </c>
      <c r="K33" s="60"/>
      <c r="L33" s="60">
        <f>SUM(L16:L32)</f>
        <v>272.04000000000002</v>
      </c>
      <c r="M33" s="60"/>
      <c r="N33" s="60">
        <f>SUM(N16:N32)</f>
        <v>0</v>
      </c>
      <c r="O33" s="61">
        <f>SUM(O16:O32)</f>
        <v>11434</v>
      </c>
      <c r="P33" s="62"/>
      <c r="Q33" s="61">
        <f>SUM(Q16:Q32)</f>
        <v>458.16</v>
      </c>
      <c r="R33" s="61"/>
      <c r="S33" s="61">
        <f>SUM(S16:S32)</f>
        <v>11642.800000000001</v>
      </c>
      <c r="T33" s="62"/>
      <c r="U33" s="61">
        <f>SUM(U16:U32)</f>
        <v>1395.33</v>
      </c>
      <c r="V33" s="63"/>
      <c r="W33" s="61">
        <f>SUM(W16:W32)</f>
        <v>0</v>
      </c>
      <c r="X33" s="62"/>
      <c r="Y33" s="61">
        <f>SUM(Y16:Y32)</f>
        <v>0</v>
      </c>
      <c r="Z33" s="63"/>
      <c r="AA33" s="61">
        <f>SUM(AA16:AA32)</f>
        <v>0</v>
      </c>
      <c r="AB33" s="62"/>
      <c r="AC33" s="61">
        <f>SUM(AC16:AC32)</f>
        <v>0</v>
      </c>
      <c r="AD33" s="63"/>
      <c r="AE33" s="64">
        <f>SUM(AE16:AE32)</f>
        <v>148394.94</v>
      </c>
      <c r="AF33" s="138"/>
      <c r="AG33" s="65"/>
      <c r="AH33" s="65"/>
    </row>
    <row r="34" spans="1:34" ht="13.5" thickTop="1" x14ac:dyDescent="0.2">
      <c r="A34" s="66" t="s">
        <v>10</v>
      </c>
      <c r="B34" s="66"/>
      <c r="C34" s="66">
        <f>B15-B33</f>
        <v>4012.9000000000087</v>
      </c>
      <c r="D34" s="66"/>
      <c r="E34" s="66">
        <f>D15-D33</f>
        <v>1744</v>
      </c>
      <c r="F34" s="66"/>
      <c r="G34" s="66">
        <f>F15-F33</f>
        <v>43187.96</v>
      </c>
      <c r="H34" s="66"/>
      <c r="I34" s="66">
        <f>H15-H33</f>
        <v>3476.8</v>
      </c>
      <c r="J34" s="66"/>
      <c r="K34" s="66">
        <f>J15-J33</f>
        <v>33985.719999999994</v>
      </c>
      <c r="L34" s="66"/>
      <c r="M34" s="66">
        <f>L15-L33</f>
        <v>5725.44</v>
      </c>
      <c r="N34" s="66"/>
      <c r="O34" s="66"/>
      <c r="P34" s="66">
        <f>O15-O33</f>
        <v>0</v>
      </c>
      <c r="Q34" s="66"/>
      <c r="R34" s="66">
        <f>Q15-Q33</f>
        <v>456.56</v>
      </c>
      <c r="S34" s="66"/>
      <c r="T34" s="66">
        <f>S15-S33</f>
        <v>22660.199999999997</v>
      </c>
      <c r="U34" s="66"/>
      <c r="V34" s="66">
        <f>U15-U33</f>
        <v>1348.9100000000003</v>
      </c>
      <c r="W34" s="66"/>
      <c r="X34" s="66">
        <f>W15-W33</f>
        <v>0</v>
      </c>
      <c r="Y34" s="66"/>
      <c r="Z34" s="66">
        <f>Y15-Y33</f>
        <v>0</v>
      </c>
      <c r="AA34" s="66"/>
      <c r="AB34" s="66">
        <f>AA15-AA33</f>
        <v>0</v>
      </c>
      <c r="AC34" s="66"/>
      <c r="AD34" s="66">
        <f>AC15-AC33</f>
        <v>0</v>
      </c>
      <c r="AE34" s="67">
        <f>O33+Q33+S33+U33</f>
        <v>24930.29</v>
      </c>
      <c r="AF34" s="139"/>
      <c r="AG34" s="85"/>
      <c r="AH34" s="85"/>
    </row>
    <row r="35" spans="1:34" x14ac:dyDescent="0.2">
      <c r="A35" s="66" t="s">
        <v>11</v>
      </c>
      <c r="B35" s="66"/>
      <c r="C35" s="66">
        <f>C32-C34</f>
        <v>-7.2759576141834259E-12</v>
      </c>
      <c r="D35" s="66"/>
      <c r="E35" s="66">
        <f>E32-E34</f>
        <v>0</v>
      </c>
      <c r="F35" s="66"/>
      <c r="G35" s="66">
        <f>G32-G34</f>
        <v>0</v>
      </c>
      <c r="H35" s="66"/>
      <c r="I35" s="66">
        <f>I32-I34</f>
        <v>0</v>
      </c>
      <c r="J35" s="66"/>
      <c r="K35" s="66">
        <f>K32-K34</f>
        <v>0</v>
      </c>
      <c r="L35" s="66"/>
      <c r="M35" s="66">
        <f>M32-M34</f>
        <v>0</v>
      </c>
      <c r="N35" s="66"/>
      <c r="O35" s="66"/>
      <c r="P35" s="66">
        <f>P32-P34</f>
        <v>0</v>
      </c>
      <c r="Q35" s="66"/>
      <c r="R35" s="66">
        <f>R32-R34</f>
        <v>0</v>
      </c>
      <c r="S35" s="66"/>
      <c r="T35" s="66">
        <f>T32-T34</f>
        <v>0</v>
      </c>
      <c r="U35" s="66"/>
      <c r="V35" s="66">
        <f>V32-V34</f>
        <v>0</v>
      </c>
      <c r="W35" s="66"/>
      <c r="X35" s="66">
        <f>X32-X34</f>
        <v>0</v>
      </c>
      <c r="Y35" s="66"/>
      <c r="Z35" s="66">
        <f>Z32-Z34</f>
        <v>0</v>
      </c>
      <c r="AA35" s="66"/>
      <c r="AB35" s="66">
        <f>AB32-AB34</f>
        <v>0</v>
      </c>
      <c r="AC35" s="66"/>
      <c r="AD35" s="66">
        <f>AD32-AD34</f>
        <v>0</v>
      </c>
      <c r="AE35" s="66">
        <f>AE33-AE34</f>
        <v>123464.65</v>
      </c>
      <c r="AF35" s="139"/>
      <c r="AG35" s="85"/>
      <c r="AH35" s="85"/>
    </row>
    <row r="36" spans="1:34" ht="13.5" thickBot="1" x14ac:dyDescent="0.25">
      <c r="B36" s="69"/>
      <c r="C36" s="70"/>
      <c r="D36" s="69"/>
      <c r="E36" s="70"/>
      <c r="F36" s="70"/>
      <c r="G36" s="70"/>
      <c r="H36" s="70"/>
      <c r="N36" s="70"/>
      <c r="O36" s="69"/>
      <c r="P36" s="70"/>
      <c r="Q36" s="70"/>
      <c r="R36" s="70"/>
      <c r="S36" s="70"/>
      <c r="T36" s="70"/>
      <c r="U36" s="71"/>
      <c r="V36" s="70"/>
      <c r="Y36" s="26"/>
      <c r="Z36" s="26"/>
      <c r="AC36" s="26"/>
      <c r="AD36" s="26"/>
      <c r="AE36" s="29"/>
      <c r="AF36" s="133"/>
    </row>
    <row r="37" spans="1:34" ht="60" customHeight="1" thickBot="1" x14ac:dyDescent="0.25">
      <c r="A37" s="35" t="s">
        <v>14</v>
      </c>
      <c r="B37" s="157" t="s">
        <v>13</v>
      </c>
      <c r="C37" s="158"/>
      <c r="D37" s="159" t="s">
        <v>7</v>
      </c>
      <c r="E37" s="158"/>
      <c r="F37" s="160" t="s">
        <v>23</v>
      </c>
      <c r="G37" s="153"/>
      <c r="H37" s="152" t="s">
        <v>24</v>
      </c>
      <c r="I37" s="153"/>
      <c r="J37" s="152" t="s">
        <v>25</v>
      </c>
      <c r="K37" s="153"/>
      <c r="L37" s="152" t="s">
        <v>26</v>
      </c>
      <c r="M37" s="153"/>
      <c r="N37" s="148" t="s">
        <v>104</v>
      </c>
      <c r="O37" s="161" t="s">
        <v>42</v>
      </c>
      <c r="P37" s="162"/>
      <c r="Q37" s="163" t="s">
        <v>43</v>
      </c>
      <c r="R37" s="162"/>
      <c r="S37" s="168"/>
      <c r="T37" s="167"/>
      <c r="U37" s="166"/>
      <c r="V37" s="167"/>
      <c r="W37" s="169" t="s">
        <v>63</v>
      </c>
      <c r="X37" s="170"/>
      <c r="Y37" s="171" t="s">
        <v>64</v>
      </c>
      <c r="Z37" s="170"/>
      <c r="AA37" s="169" t="s">
        <v>65</v>
      </c>
      <c r="AB37" s="170"/>
      <c r="AC37" s="171" t="s">
        <v>66</v>
      </c>
      <c r="AD37" s="170"/>
      <c r="AE37" s="36" t="s">
        <v>15</v>
      </c>
      <c r="AF37" s="134" t="s">
        <v>3</v>
      </c>
      <c r="AG37" s="81" t="s">
        <v>9</v>
      </c>
      <c r="AH37" s="82" t="s">
        <v>6</v>
      </c>
    </row>
    <row r="38" spans="1:34" x14ac:dyDescent="0.2">
      <c r="A38" s="39" t="s">
        <v>32</v>
      </c>
      <c r="B38" s="44">
        <f>J3</f>
        <v>120339</v>
      </c>
      <c r="C38" s="45" t="s">
        <v>1</v>
      </c>
      <c r="D38" s="44">
        <f>J4</f>
        <v>10464</v>
      </c>
      <c r="E38" s="45" t="s">
        <v>1</v>
      </c>
      <c r="F38" s="72">
        <f>J5</f>
        <v>43460</v>
      </c>
      <c r="G38" s="45" t="s">
        <v>1</v>
      </c>
      <c r="H38" s="73">
        <f>F38*0.08</f>
        <v>3476.8</v>
      </c>
      <c r="I38" s="45" t="s">
        <v>1</v>
      </c>
      <c r="J38" s="43">
        <f>F38*0.85</f>
        <v>36941</v>
      </c>
      <c r="K38" s="43" t="s">
        <v>1</v>
      </c>
      <c r="L38" s="43">
        <f>F38*0.15</f>
        <v>6519</v>
      </c>
      <c r="M38" s="43" t="s">
        <v>1</v>
      </c>
      <c r="N38" s="43"/>
      <c r="O38" s="44">
        <f>J9</f>
        <v>11434</v>
      </c>
      <c r="P38" s="45" t="s">
        <v>1</v>
      </c>
      <c r="Q38" s="44">
        <f>O38*0.08</f>
        <v>914.72</v>
      </c>
      <c r="R38" s="41" t="s">
        <v>1</v>
      </c>
      <c r="S38" s="40">
        <f>J10</f>
        <v>0</v>
      </c>
      <c r="T38" s="41" t="s">
        <v>1</v>
      </c>
      <c r="U38" s="40">
        <f>S38*0.08</f>
        <v>0</v>
      </c>
      <c r="V38" s="41" t="s">
        <v>1</v>
      </c>
      <c r="W38" s="40">
        <f>J11</f>
        <v>0</v>
      </c>
      <c r="X38" s="41" t="s">
        <v>1</v>
      </c>
      <c r="Y38" s="40">
        <f>W38*0.08</f>
        <v>0</v>
      </c>
      <c r="Z38" s="41" t="s">
        <v>1</v>
      </c>
      <c r="AA38" s="40"/>
      <c r="AB38" s="41" t="s">
        <v>1</v>
      </c>
      <c r="AC38" s="40"/>
      <c r="AD38" s="41" t="s">
        <v>1</v>
      </c>
      <c r="AE38" s="46"/>
      <c r="AF38" s="140"/>
      <c r="AG38" s="74"/>
      <c r="AH38" s="126"/>
    </row>
    <row r="39" spans="1:34" x14ac:dyDescent="0.2">
      <c r="A39" s="48"/>
      <c r="B39" s="1"/>
      <c r="C39" s="76">
        <f>B38-B39</f>
        <v>120339</v>
      </c>
      <c r="D39" s="1"/>
      <c r="E39" s="76">
        <f>D38-D39</f>
        <v>10464</v>
      </c>
      <c r="F39" s="1"/>
      <c r="G39" s="76">
        <f>F38-F39</f>
        <v>43460</v>
      </c>
      <c r="H39" s="49"/>
      <c r="I39" s="76">
        <f>H38-H39</f>
        <v>3476.8</v>
      </c>
      <c r="J39" s="49"/>
      <c r="K39" s="76">
        <f>J38-J39</f>
        <v>36941</v>
      </c>
      <c r="L39" s="49"/>
      <c r="M39" s="76">
        <f>L38-L39</f>
        <v>6519</v>
      </c>
      <c r="N39" s="49"/>
      <c r="O39" s="1"/>
      <c r="P39" s="77">
        <f>O38-O39</f>
        <v>11434</v>
      </c>
      <c r="Q39" s="49"/>
      <c r="R39" s="77">
        <f>Q38-Q39</f>
        <v>914.72</v>
      </c>
      <c r="S39" s="75"/>
      <c r="T39" s="77">
        <f>S38-S39</f>
        <v>0</v>
      </c>
      <c r="U39" s="75"/>
      <c r="V39" s="77">
        <f>U38-U39</f>
        <v>0</v>
      </c>
      <c r="W39" s="1"/>
      <c r="X39" s="125">
        <f>W38-W39</f>
        <v>0</v>
      </c>
      <c r="Y39" s="49"/>
      <c r="Z39" s="125">
        <f>Y38-Y39</f>
        <v>0</v>
      </c>
      <c r="AA39" s="1"/>
      <c r="AB39" s="125">
        <f>AA38-AA39</f>
        <v>0</v>
      </c>
      <c r="AC39" s="49"/>
      <c r="AD39" s="125">
        <f>AC38-AC39</f>
        <v>0</v>
      </c>
      <c r="AE39" s="51">
        <f t="shared" ref="AE39:AE55" si="11">B39+D39+F39+O39+S39</f>
        <v>0</v>
      </c>
      <c r="AF39" s="136"/>
      <c r="AG39" s="53"/>
      <c r="AH39" s="54"/>
    </row>
    <row r="40" spans="1:34" x14ac:dyDescent="0.2">
      <c r="A40" s="48"/>
      <c r="B40" s="1"/>
      <c r="C40" s="76">
        <f t="shared" ref="C40:C55" si="12">C39-B40</f>
        <v>120339</v>
      </c>
      <c r="D40" s="1"/>
      <c r="E40" s="76">
        <f>E39-D40</f>
        <v>10464</v>
      </c>
      <c r="F40" s="1"/>
      <c r="G40" s="76">
        <f>G39-F40</f>
        <v>43460</v>
      </c>
      <c r="H40" s="49"/>
      <c r="I40" s="76">
        <f>I39-H40</f>
        <v>3476.8</v>
      </c>
      <c r="J40" s="49"/>
      <c r="K40" s="76">
        <f>K39-J40</f>
        <v>36941</v>
      </c>
      <c r="L40" s="49"/>
      <c r="M40" s="76">
        <f>M39-L40</f>
        <v>6519</v>
      </c>
      <c r="N40" s="49"/>
      <c r="O40" s="1"/>
      <c r="P40" s="77">
        <f>P39-O40</f>
        <v>11434</v>
      </c>
      <c r="Q40" s="49"/>
      <c r="R40" s="77">
        <f>R39-Q40</f>
        <v>914.72</v>
      </c>
      <c r="S40" s="75"/>
      <c r="T40" s="77">
        <f>T39-S40</f>
        <v>0</v>
      </c>
      <c r="U40" s="75"/>
      <c r="V40" s="77">
        <f>V39-U40</f>
        <v>0</v>
      </c>
      <c r="W40" s="1"/>
      <c r="X40" s="125">
        <f>X39-W40</f>
        <v>0</v>
      </c>
      <c r="Y40" s="49"/>
      <c r="Z40" s="125">
        <f>Z39-Y40</f>
        <v>0</v>
      </c>
      <c r="AA40" s="1"/>
      <c r="AB40" s="125">
        <f>AB39-AA40</f>
        <v>0</v>
      </c>
      <c r="AC40" s="49"/>
      <c r="AD40" s="125">
        <f>AD39-AC40</f>
        <v>0</v>
      </c>
      <c r="AE40" s="51">
        <f t="shared" si="11"/>
        <v>0</v>
      </c>
      <c r="AF40" s="136"/>
      <c r="AG40" s="53"/>
      <c r="AH40" s="54"/>
    </row>
    <row r="41" spans="1:34" x14ac:dyDescent="0.2">
      <c r="A41" s="48"/>
      <c r="B41" s="1"/>
      <c r="C41" s="76">
        <f t="shared" si="12"/>
        <v>120339</v>
      </c>
      <c r="D41" s="1"/>
      <c r="E41" s="76">
        <f t="shared" ref="E41:E55" si="13">E40-D41</f>
        <v>10464</v>
      </c>
      <c r="F41" s="1"/>
      <c r="G41" s="76">
        <f t="shared" ref="G41:G55" si="14">G40-F41</f>
        <v>43460</v>
      </c>
      <c r="H41" s="49"/>
      <c r="I41" s="76">
        <f t="shared" ref="I41:I55" si="15">I40-H41</f>
        <v>3476.8</v>
      </c>
      <c r="J41" s="49"/>
      <c r="K41" s="76">
        <f t="shared" ref="K41:K55" si="16">K40-J41</f>
        <v>36941</v>
      </c>
      <c r="L41" s="49"/>
      <c r="M41" s="76">
        <f t="shared" ref="M41:M55" si="17">M40-L41</f>
        <v>6519</v>
      </c>
      <c r="N41" s="49"/>
      <c r="O41" s="1"/>
      <c r="P41" s="77">
        <f t="shared" ref="P41:P55" si="18">P40-O41</f>
        <v>11434</v>
      </c>
      <c r="Q41" s="49"/>
      <c r="R41" s="77">
        <f t="shared" ref="R41:R55" si="19">R40-Q41</f>
        <v>914.72</v>
      </c>
      <c r="S41" s="75"/>
      <c r="T41" s="77">
        <f t="shared" ref="T41:T55" si="20">T40-S41</f>
        <v>0</v>
      </c>
      <c r="U41" s="75"/>
      <c r="V41" s="77">
        <f t="shared" ref="V41" si="21">V40-U41</f>
        <v>0</v>
      </c>
      <c r="W41" s="1"/>
      <c r="X41" s="125">
        <f t="shared" ref="X41:X55" si="22">X40-W41</f>
        <v>0</v>
      </c>
      <c r="Y41" s="49"/>
      <c r="Z41" s="125">
        <f t="shared" ref="Z41" si="23">Z40-Y41</f>
        <v>0</v>
      </c>
      <c r="AA41" s="1"/>
      <c r="AB41" s="125">
        <f t="shared" ref="AB41:AB55" si="24">AB40-AA41</f>
        <v>0</v>
      </c>
      <c r="AC41" s="49"/>
      <c r="AD41" s="125">
        <f t="shared" ref="AD41" si="25">AD40-AC41</f>
        <v>0</v>
      </c>
      <c r="AE41" s="51">
        <f t="shared" si="11"/>
        <v>0</v>
      </c>
      <c r="AF41" s="136"/>
      <c r="AG41" s="53"/>
      <c r="AH41" s="54"/>
    </row>
    <row r="42" spans="1:34" x14ac:dyDescent="0.2">
      <c r="A42" s="48"/>
      <c r="B42" s="1"/>
      <c r="C42" s="76">
        <f t="shared" si="12"/>
        <v>120339</v>
      </c>
      <c r="D42" s="1"/>
      <c r="E42" s="76">
        <f t="shared" si="13"/>
        <v>10464</v>
      </c>
      <c r="F42" s="1"/>
      <c r="G42" s="76">
        <f t="shared" si="14"/>
        <v>43460</v>
      </c>
      <c r="H42" s="49"/>
      <c r="I42" s="76">
        <f t="shared" si="15"/>
        <v>3476.8</v>
      </c>
      <c r="J42" s="49"/>
      <c r="K42" s="76">
        <f t="shared" si="16"/>
        <v>36941</v>
      </c>
      <c r="L42" s="49"/>
      <c r="M42" s="76">
        <f t="shared" si="17"/>
        <v>6519</v>
      </c>
      <c r="N42" s="49"/>
      <c r="O42" s="50"/>
      <c r="P42" s="77">
        <f t="shared" si="18"/>
        <v>11434</v>
      </c>
      <c r="Q42" s="50"/>
      <c r="R42" s="77">
        <f t="shared" si="19"/>
        <v>914.72</v>
      </c>
      <c r="S42" s="1"/>
      <c r="T42" s="77">
        <f t="shared" si="20"/>
        <v>0</v>
      </c>
      <c r="U42" s="49"/>
      <c r="V42" s="77">
        <f>U38-U42</f>
        <v>0</v>
      </c>
      <c r="W42" s="1"/>
      <c r="X42" s="125">
        <f t="shared" si="22"/>
        <v>0</v>
      </c>
      <c r="Y42" s="49"/>
      <c r="Z42" s="125">
        <f>Y38-Y42</f>
        <v>0</v>
      </c>
      <c r="AA42" s="1"/>
      <c r="AB42" s="125">
        <f t="shared" si="24"/>
        <v>0</v>
      </c>
      <c r="AC42" s="49"/>
      <c r="AD42" s="125">
        <f>AC38-AC42</f>
        <v>0</v>
      </c>
      <c r="AE42" s="51">
        <f t="shared" si="11"/>
        <v>0</v>
      </c>
      <c r="AF42" s="137"/>
      <c r="AG42" s="58"/>
      <c r="AH42" s="58"/>
    </row>
    <row r="43" spans="1:34" x14ac:dyDescent="0.2">
      <c r="A43" s="48"/>
      <c r="B43" s="1"/>
      <c r="C43" s="76">
        <f t="shared" si="12"/>
        <v>120339</v>
      </c>
      <c r="D43" s="1"/>
      <c r="E43" s="76">
        <f t="shared" si="13"/>
        <v>10464</v>
      </c>
      <c r="F43" s="1"/>
      <c r="G43" s="76">
        <f t="shared" si="14"/>
        <v>43460</v>
      </c>
      <c r="H43" s="49"/>
      <c r="I43" s="76">
        <f t="shared" si="15"/>
        <v>3476.8</v>
      </c>
      <c r="J43" s="49"/>
      <c r="K43" s="76">
        <f t="shared" si="16"/>
        <v>36941</v>
      </c>
      <c r="L43" s="49"/>
      <c r="M43" s="76">
        <f t="shared" si="17"/>
        <v>6519</v>
      </c>
      <c r="N43" s="49"/>
      <c r="O43" s="50"/>
      <c r="P43" s="77">
        <f t="shared" si="18"/>
        <v>11434</v>
      </c>
      <c r="Q43" s="50"/>
      <c r="R43" s="77">
        <f t="shared" si="19"/>
        <v>914.72</v>
      </c>
      <c r="S43" s="1"/>
      <c r="T43" s="77">
        <f t="shared" si="20"/>
        <v>0</v>
      </c>
      <c r="U43" s="49"/>
      <c r="V43" s="77">
        <f>V42-U43</f>
        <v>0</v>
      </c>
      <c r="W43" s="1"/>
      <c r="X43" s="125">
        <f t="shared" si="22"/>
        <v>0</v>
      </c>
      <c r="Y43" s="49"/>
      <c r="Z43" s="125">
        <f>Z42-Y43</f>
        <v>0</v>
      </c>
      <c r="AA43" s="1"/>
      <c r="AB43" s="125">
        <f t="shared" si="24"/>
        <v>0</v>
      </c>
      <c r="AC43" s="49"/>
      <c r="AD43" s="125">
        <f>AD42-AC43</f>
        <v>0</v>
      </c>
      <c r="AE43" s="51">
        <f t="shared" si="11"/>
        <v>0</v>
      </c>
      <c r="AF43" s="137"/>
      <c r="AG43" s="58"/>
      <c r="AH43" s="58"/>
    </row>
    <row r="44" spans="1:34" x14ac:dyDescent="0.2">
      <c r="A44" s="48"/>
      <c r="B44" s="1"/>
      <c r="C44" s="76">
        <f t="shared" si="12"/>
        <v>120339</v>
      </c>
      <c r="D44" s="1"/>
      <c r="E44" s="76">
        <f t="shared" si="13"/>
        <v>10464</v>
      </c>
      <c r="F44" s="1"/>
      <c r="G44" s="76">
        <f t="shared" si="14"/>
        <v>43460</v>
      </c>
      <c r="H44" s="49"/>
      <c r="I44" s="76">
        <f t="shared" si="15"/>
        <v>3476.8</v>
      </c>
      <c r="J44" s="49"/>
      <c r="K44" s="76">
        <f t="shared" si="16"/>
        <v>36941</v>
      </c>
      <c r="L44" s="49"/>
      <c r="M44" s="76">
        <f t="shared" si="17"/>
        <v>6519</v>
      </c>
      <c r="N44" s="49"/>
      <c r="O44" s="50"/>
      <c r="P44" s="77">
        <f t="shared" si="18"/>
        <v>11434</v>
      </c>
      <c r="Q44" s="50"/>
      <c r="R44" s="77">
        <f t="shared" si="19"/>
        <v>914.72</v>
      </c>
      <c r="S44" s="1"/>
      <c r="T44" s="77">
        <f t="shared" si="20"/>
        <v>0</v>
      </c>
      <c r="U44" s="49"/>
      <c r="V44" s="77">
        <f t="shared" ref="V44:V55" si="26">V43-U44</f>
        <v>0</v>
      </c>
      <c r="W44" s="1"/>
      <c r="X44" s="125">
        <f t="shared" si="22"/>
        <v>0</v>
      </c>
      <c r="Y44" s="49"/>
      <c r="Z44" s="125">
        <f t="shared" ref="Z44:Z55" si="27">Z43-Y44</f>
        <v>0</v>
      </c>
      <c r="AA44" s="1"/>
      <c r="AB44" s="125">
        <f t="shared" si="24"/>
        <v>0</v>
      </c>
      <c r="AC44" s="49"/>
      <c r="AD44" s="125">
        <f t="shared" ref="AD44:AD55" si="28">AD43-AC44</f>
        <v>0</v>
      </c>
      <c r="AE44" s="51">
        <f t="shared" si="11"/>
        <v>0</v>
      </c>
      <c r="AF44" s="137"/>
      <c r="AG44" s="58"/>
      <c r="AH44" s="58"/>
    </row>
    <row r="45" spans="1:34" x14ac:dyDescent="0.2">
      <c r="A45" s="48"/>
      <c r="B45" s="1"/>
      <c r="C45" s="76">
        <f t="shared" si="12"/>
        <v>120339</v>
      </c>
      <c r="D45" s="1"/>
      <c r="E45" s="76">
        <f t="shared" si="13"/>
        <v>10464</v>
      </c>
      <c r="F45" s="1"/>
      <c r="G45" s="76">
        <f t="shared" si="14"/>
        <v>43460</v>
      </c>
      <c r="H45" s="49"/>
      <c r="I45" s="76">
        <f t="shared" si="15"/>
        <v>3476.8</v>
      </c>
      <c r="J45" s="49"/>
      <c r="K45" s="76">
        <f t="shared" si="16"/>
        <v>36941</v>
      </c>
      <c r="L45" s="49"/>
      <c r="M45" s="76">
        <f t="shared" si="17"/>
        <v>6519</v>
      </c>
      <c r="N45" s="49"/>
      <c r="O45" s="50"/>
      <c r="P45" s="77">
        <f t="shared" si="18"/>
        <v>11434</v>
      </c>
      <c r="Q45" s="50"/>
      <c r="R45" s="77">
        <f t="shared" si="19"/>
        <v>914.72</v>
      </c>
      <c r="S45" s="1"/>
      <c r="T45" s="77">
        <f t="shared" si="20"/>
        <v>0</v>
      </c>
      <c r="U45" s="49"/>
      <c r="V45" s="77">
        <f t="shared" si="26"/>
        <v>0</v>
      </c>
      <c r="W45" s="1"/>
      <c r="X45" s="125">
        <f t="shared" si="22"/>
        <v>0</v>
      </c>
      <c r="Y45" s="49"/>
      <c r="Z45" s="125">
        <f t="shared" si="27"/>
        <v>0</v>
      </c>
      <c r="AA45" s="1"/>
      <c r="AB45" s="125">
        <f t="shared" si="24"/>
        <v>0</v>
      </c>
      <c r="AC45" s="49"/>
      <c r="AD45" s="125">
        <f t="shared" si="28"/>
        <v>0</v>
      </c>
      <c r="AE45" s="51">
        <f t="shared" si="11"/>
        <v>0</v>
      </c>
      <c r="AF45" s="137"/>
      <c r="AG45" s="58"/>
      <c r="AH45" s="58"/>
    </row>
    <row r="46" spans="1:34" x14ac:dyDescent="0.2">
      <c r="A46" s="48"/>
      <c r="B46" s="1"/>
      <c r="C46" s="76">
        <f t="shared" si="12"/>
        <v>120339</v>
      </c>
      <c r="D46" s="1"/>
      <c r="E46" s="76">
        <f t="shared" si="13"/>
        <v>10464</v>
      </c>
      <c r="F46" s="1"/>
      <c r="G46" s="76">
        <f t="shared" si="14"/>
        <v>43460</v>
      </c>
      <c r="H46" s="49"/>
      <c r="I46" s="76">
        <f t="shared" si="15"/>
        <v>3476.8</v>
      </c>
      <c r="J46" s="49"/>
      <c r="K46" s="76">
        <f t="shared" si="16"/>
        <v>36941</v>
      </c>
      <c r="L46" s="49"/>
      <c r="M46" s="76">
        <f t="shared" si="17"/>
        <v>6519</v>
      </c>
      <c r="N46" s="49"/>
      <c r="O46" s="50"/>
      <c r="P46" s="77">
        <f t="shared" si="18"/>
        <v>11434</v>
      </c>
      <c r="Q46" s="50"/>
      <c r="R46" s="77">
        <f t="shared" si="19"/>
        <v>914.72</v>
      </c>
      <c r="S46" s="1"/>
      <c r="T46" s="77">
        <f t="shared" si="20"/>
        <v>0</v>
      </c>
      <c r="U46" s="49"/>
      <c r="V46" s="77">
        <f t="shared" si="26"/>
        <v>0</v>
      </c>
      <c r="W46" s="1"/>
      <c r="X46" s="125">
        <f t="shared" si="22"/>
        <v>0</v>
      </c>
      <c r="Y46" s="49"/>
      <c r="Z46" s="125">
        <f t="shared" si="27"/>
        <v>0</v>
      </c>
      <c r="AA46" s="1"/>
      <c r="AB46" s="125">
        <f t="shared" si="24"/>
        <v>0</v>
      </c>
      <c r="AC46" s="49"/>
      <c r="AD46" s="125">
        <f t="shared" si="28"/>
        <v>0</v>
      </c>
      <c r="AE46" s="51">
        <f t="shared" si="11"/>
        <v>0</v>
      </c>
      <c r="AF46" s="137"/>
      <c r="AG46" s="58"/>
      <c r="AH46" s="58"/>
    </row>
    <row r="47" spans="1:34" x14ac:dyDescent="0.2">
      <c r="A47" s="48"/>
      <c r="B47" s="1"/>
      <c r="C47" s="76">
        <f t="shared" si="12"/>
        <v>120339</v>
      </c>
      <c r="D47" s="1"/>
      <c r="E47" s="76">
        <f t="shared" si="13"/>
        <v>10464</v>
      </c>
      <c r="F47" s="1"/>
      <c r="G47" s="76">
        <f t="shared" si="14"/>
        <v>43460</v>
      </c>
      <c r="H47" s="49"/>
      <c r="I47" s="76">
        <f t="shared" si="15"/>
        <v>3476.8</v>
      </c>
      <c r="J47" s="49"/>
      <c r="K47" s="76">
        <f t="shared" si="16"/>
        <v>36941</v>
      </c>
      <c r="L47" s="49"/>
      <c r="M47" s="76">
        <f t="shared" si="17"/>
        <v>6519</v>
      </c>
      <c r="N47" s="49"/>
      <c r="O47" s="50"/>
      <c r="P47" s="77">
        <f t="shared" si="18"/>
        <v>11434</v>
      </c>
      <c r="Q47" s="50"/>
      <c r="R47" s="77">
        <f t="shared" si="19"/>
        <v>914.72</v>
      </c>
      <c r="S47" s="1"/>
      <c r="T47" s="77">
        <f t="shared" si="20"/>
        <v>0</v>
      </c>
      <c r="U47" s="49"/>
      <c r="V47" s="77">
        <f t="shared" si="26"/>
        <v>0</v>
      </c>
      <c r="W47" s="1"/>
      <c r="X47" s="125">
        <f t="shared" si="22"/>
        <v>0</v>
      </c>
      <c r="Y47" s="49"/>
      <c r="Z47" s="125">
        <f t="shared" si="27"/>
        <v>0</v>
      </c>
      <c r="AA47" s="1"/>
      <c r="AB47" s="125">
        <f t="shared" si="24"/>
        <v>0</v>
      </c>
      <c r="AC47" s="49"/>
      <c r="AD47" s="125">
        <f t="shared" si="28"/>
        <v>0</v>
      </c>
      <c r="AE47" s="51">
        <f t="shared" si="11"/>
        <v>0</v>
      </c>
      <c r="AF47" s="137"/>
      <c r="AG47" s="58"/>
      <c r="AH47" s="58"/>
    </row>
    <row r="48" spans="1:34" x14ac:dyDescent="0.2">
      <c r="A48" s="48"/>
      <c r="B48" s="1"/>
      <c r="C48" s="76">
        <f t="shared" si="12"/>
        <v>120339</v>
      </c>
      <c r="D48" s="1"/>
      <c r="E48" s="76">
        <f t="shared" si="13"/>
        <v>10464</v>
      </c>
      <c r="F48" s="1"/>
      <c r="G48" s="76">
        <f t="shared" si="14"/>
        <v>43460</v>
      </c>
      <c r="H48" s="49"/>
      <c r="I48" s="76">
        <f t="shared" si="15"/>
        <v>3476.8</v>
      </c>
      <c r="J48" s="49"/>
      <c r="K48" s="76">
        <f t="shared" si="16"/>
        <v>36941</v>
      </c>
      <c r="L48" s="49"/>
      <c r="M48" s="76">
        <f t="shared" si="17"/>
        <v>6519</v>
      </c>
      <c r="N48" s="49"/>
      <c r="O48" s="50"/>
      <c r="P48" s="77">
        <f t="shared" si="18"/>
        <v>11434</v>
      </c>
      <c r="Q48" s="50"/>
      <c r="R48" s="77">
        <f t="shared" si="19"/>
        <v>914.72</v>
      </c>
      <c r="S48" s="1"/>
      <c r="T48" s="77">
        <f t="shared" si="20"/>
        <v>0</v>
      </c>
      <c r="U48" s="49"/>
      <c r="V48" s="77">
        <f t="shared" si="26"/>
        <v>0</v>
      </c>
      <c r="W48" s="1"/>
      <c r="X48" s="125">
        <f t="shared" si="22"/>
        <v>0</v>
      </c>
      <c r="Y48" s="49"/>
      <c r="Z48" s="125">
        <f t="shared" si="27"/>
        <v>0</v>
      </c>
      <c r="AA48" s="1"/>
      <c r="AB48" s="125">
        <f t="shared" si="24"/>
        <v>0</v>
      </c>
      <c r="AC48" s="49"/>
      <c r="AD48" s="125">
        <f t="shared" si="28"/>
        <v>0</v>
      </c>
      <c r="AE48" s="51">
        <f t="shared" si="11"/>
        <v>0</v>
      </c>
      <c r="AF48" s="137"/>
      <c r="AG48" s="58"/>
      <c r="AH48" s="58"/>
    </row>
    <row r="49" spans="1:34" x14ac:dyDescent="0.2">
      <c r="A49" s="48"/>
      <c r="B49" s="1"/>
      <c r="C49" s="76">
        <f t="shared" si="12"/>
        <v>120339</v>
      </c>
      <c r="D49" s="1"/>
      <c r="E49" s="76">
        <f t="shared" si="13"/>
        <v>10464</v>
      </c>
      <c r="F49" s="1"/>
      <c r="G49" s="76">
        <f t="shared" si="14"/>
        <v>43460</v>
      </c>
      <c r="H49" s="49"/>
      <c r="I49" s="76">
        <f t="shared" si="15"/>
        <v>3476.8</v>
      </c>
      <c r="J49" s="49"/>
      <c r="K49" s="76">
        <f t="shared" si="16"/>
        <v>36941</v>
      </c>
      <c r="L49" s="49"/>
      <c r="M49" s="76">
        <f t="shared" si="17"/>
        <v>6519</v>
      </c>
      <c r="N49" s="49"/>
      <c r="O49" s="50"/>
      <c r="P49" s="77">
        <f t="shared" si="18"/>
        <v>11434</v>
      </c>
      <c r="Q49" s="50"/>
      <c r="R49" s="77">
        <f t="shared" si="19"/>
        <v>914.72</v>
      </c>
      <c r="S49" s="1"/>
      <c r="T49" s="77">
        <f t="shared" si="20"/>
        <v>0</v>
      </c>
      <c r="U49" s="49"/>
      <c r="V49" s="77">
        <f t="shared" si="26"/>
        <v>0</v>
      </c>
      <c r="W49" s="1"/>
      <c r="X49" s="125">
        <f t="shared" si="22"/>
        <v>0</v>
      </c>
      <c r="Y49" s="49"/>
      <c r="Z49" s="125">
        <f t="shared" si="27"/>
        <v>0</v>
      </c>
      <c r="AA49" s="1"/>
      <c r="AB49" s="125">
        <f t="shared" si="24"/>
        <v>0</v>
      </c>
      <c r="AC49" s="49"/>
      <c r="AD49" s="125">
        <f t="shared" si="28"/>
        <v>0</v>
      </c>
      <c r="AE49" s="51">
        <f t="shared" si="11"/>
        <v>0</v>
      </c>
      <c r="AF49" s="137"/>
      <c r="AG49" s="58"/>
      <c r="AH49" s="58"/>
    </row>
    <row r="50" spans="1:34" x14ac:dyDescent="0.2">
      <c r="A50" s="48"/>
      <c r="B50" s="1"/>
      <c r="C50" s="76">
        <f t="shared" si="12"/>
        <v>120339</v>
      </c>
      <c r="D50" s="1"/>
      <c r="E50" s="76">
        <f t="shared" si="13"/>
        <v>10464</v>
      </c>
      <c r="F50" s="1"/>
      <c r="G50" s="76">
        <f t="shared" si="14"/>
        <v>43460</v>
      </c>
      <c r="H50" s="49"/>
      <c r="I50" s="76">
        <f t="shared" si="15"/>
        <v>3476.8</v>
      </c>
      <c r="J50" s="49"/>
      <c r="K50" s="76">
        <f t="shared" si="16"/>
        <v>36941</v>
      </c>
      <c r="L50" s="49"/>
      <c r="M50" s="76">
        <f t="shared" si="17"/>
        <v>6519</v>
      </c>
      <c r="N50" s="49"/>
      <c r="O50" s="50"/>
      <c r="P50" s="77">
        <f t="shared" si="18"/>
        <v>11434</v>
      </c>
      <c r="Q50" s="50"/>
      <c r="R50" s="77">
        <f t="shared" si="19"/>
        <v>914.72</v>
      </c>
      <c r="S50" s="1"/>
      <c r="T50" s="77">
        <f t="shared" si="20"/>
        <v>0</v>
      </c>
      <c r="U50" s="49"/>
      <c r="V50" s="77">
        <f t="shared" si="26"/>
        <v>0</v>
      </c>
      <c r="W50" s="1"/>
      <c r="X50" s="125">
        <f t="shared" si="22"/>
        <v>0</v>
      </c>
      <c r="Y50" s="49"/>
      <c r="Z50" s="125">
        <f t="shared" si="27"/>
        <v>0</v>
      </c>
      <c r="AA50" s="1"/>
      <c r="AB50" s="125">
        <f t="shared" si="24"/>
        <v>0</v>
      </c>
      <c r="AC50" s="49"/>
      <c r="AD50" s="125">
        <f t="shared" si="28"/>
        <v>0</v>
      </c>
      <c r="AE50" s="51">
        <f t="shared" si="11"/>
        <v>0</v>
      </c>
      <c r="AF50" s="137"/>
      <c r="AG50" s="58"/>
      <c r="AH50" s="58"/>
    </row>
    <row r="51" spans="1:34" x14ac:dyDescent="0.2">
      <c r="A51" s="48"/>
      <c r="B51" s="1"/>
      <c r="C51" s="76">
        <f t="shared" si="12"/>
        <v>120339</v>
      </c>
      <c r="D51" s="1"/>
      <c r="E51" s="76">
        <f t="shared" si="13"/>
        <v>10464</v>
      </c>
      <c r="F51" s="1"/>
      <c r="G51" s="76">
        <f t="shared" si="14"/>
        <v>43460</v>
      </c>
      <c r="H51" s="49"/>
      <c r="I51" s="76">
        <f t="shared" si="15"/>
        <v>3476.8</v>
      </c>
      <c r="J51" s="49"/>
      <c r="K51" s="76">
        <f t="shared" si="16"/>
        <v>36941</v>
      </c>
      <c r="L51" s="49"/>
      <c r="M51" s="76">
        <f t="shared" si="17"/>
        <v>6519</v>
      </c>
      <c r="N51" s="49"/>
      <c r="O51" s="50"/>
      <c r="P51" s="77">
        <f t="shared" si="18"/>
        <v>11434</v>
      </c>
      <c r="Q51" s="50"/>
      <c r="R51" s="77">
        <f t="shared" si="19"/>
        <v>914.72</v>
      </c>
      <c r="S51" s="1"/>
      <c r="T51" s="77">
        <f t="shared" si="20"/>
        <v>0</v>
      </c>
      <c r="U51" s="49"/>
      <c r="V51" s="77">
        <f t="shared" si="26"/>
        <v>0</v>
      </c>
      <c r="W51" s="1"/>
      <c r="X51" s="125">
        <f t="shared" si="22"/>
        <v>0</v>
      </c>
      <c r="Y51" s="49"/>
      <c r="Z51" s="125">
        <f t="shared" si="27"/>
        <v>0</v>
      </c>
      <c r="AA51" s="1"/>
      <c r="AB51" s="125">
        <f t="shared" si="24"/>
        <v>0</v>
      </c>
      <c r="AC51" s="49"/>
      <c r="AD51" s="125">
        <f t="shared" si="28"/>
        <v>0</v>
      </c>
      <c r="AE51" s="51">
        <f t="shared" si="11"/>
        <v>0</v>
      </c>
      <c r="AF51" s="137"/>
      <c r="AG51" s="58"/>
      <c r="AH51" s="58"/>
    </row>
    <row r="52" spans="1:34" x14ac:dyDescent="0.2">
      <c r="A52" s="48"/>
      <c r="B52" s="1"/>
      <c r="C52" s="76">
        <f t="shared" si="12"/>
        <v>120339</v>
      </c>
      <c r="D52" s="1"/>
      <c r="E52" s="76">
        <f t="shared" si="13"/>
        <v>10464</v>
      </c>
      <c r="F52" s="1"/>
      <c r="G52" s="76">
        <f t="shared" si="14"/>
        <v>43460</v>
      </c>
      <c r="H52" s="49"/>
      <c r="I52" s="76">
        <f t="shared" si="15"/>
        <v>3476.8</v>
      </c>
      <c r="J52" s="49"/>
      <c r="K52" s="76">
        <f t="shared" si="16"/>
        <v>36941</v>
      </c>
      <c r="L52" s="49"/>
      <c r="M52" s="76">
        <f t="shared" si="17"/>
        <v>6519</v>
      </c>
      <c r="N52" s="49"/>
      <c r="O52" s="50"/>
      <c r="P52" s="77">
        <f t="shared" si="18"/>
        <v>11434</v>
      </c>
      <c r="Q52" s="50"/>
      <c r="R52" s="77">
        <f t="shared" si="19"/>
        <v>914.72</v>
      </c>
      <c r="S52" s="1"/>
      <c r="T52" s="77">
        <f t="shared" si="20"/>
        <v>0</v>
      </c>
      <c r="U52" s="49"/>
      <c r="V52" s="77">
        <f t="shared" si="26"/>
        <v>0</v>
      </c>
      <c r="W52" s="1"/>
      <c r="X52" s="125">
        <f t="shared" si="22"/>
        <v>0</v>
      </c>
      <c r="Y52" s="49"/>
      <c r="Z52" s="125">
        <f t="shared" si="27"/>
        <v>0</v>
      </c>
      <c r="AA52" s="1"/>
      <c r="AB52" s="125">
        <f t="shared" si="24"/>
        <v>0</v>
      </c>
      <c r="AC52" s="49"/>
      <c r="AD52" s="125">
        <f t="shared" si="28"/>
        <v>0</v>
      </c>
      <c r="AE52" s="51">
        <f t="shared" si="11"/>
        <v>0</v>
      </c>
      <c r="AF52" s="137"/>
      <c r="AG52" s="58"/>
      <c r="AH52" s="58"/>
    </row>
    <row r="53" spans="1:34" x14ac:dyDescent="0.2">
      <c r="A53" s="48"/>
      <c r="B53" s="1"/>
      <c r="C53" s="76">
        <f t="shared" si="12"/>
        <v>120339</v>
      </c>
      <c r="D53" s="1"/>
      <c r="E53" s="76">
        <f t="shared" si="13"/>
        <v>10464</v>
      </c>
      <c r="F53" s="1"/>
      <c r="G53" s="76">
        <f t="shared" si="14"/>
        <v>43460</v>
      </c>
      <c r="H53" s="49"/>
      <c r="I53" s="76">
        <f t="shared" si="15"/>
        <v>3476.8</v>
      </c>
      <c r="J53" s="49"/>
      <c r="K53" s="76">
        <f t="shared" si="16"/>
        <v>36941</v>
      </c>
      <c r="L53" s="49"/>
      <c r="M53" s="76">
        <f t="shared" si="17"/>
        <v>6519</v>
      </c>
      <c r="N53" s="49"/>
      <c r="O53" s="50"/>
      <c r="P53" s="77">
        <f t="shared" si="18"/>
        <v>11434</v>
      </c>
      <c r="Q53" s="50"/>
      <c r="R53" s="77">
        <f t="shared" si="19"/>
        <v>914.72</v>
      </c>
      <c r="S53" s="1"/>
      <c r="T53" s="77">
        <f t="shared" si="20"/>
        <v>0</v>
      </c>
      <c r="U53" s="49"/>
      <c r="V53" s="77">
        <f t="shared" si="26"/>
        <v>0</v>
      </c>
      <c r="W53" s="1"/>
      <c r="X53" s="125">
        <f t="shared" si="22"/>
        <v>0</v>
      </c>
      <c r="Y53" s="49"/>
      <c r="Z53" s="125">
        <f t="shared" si="27"/>
        <v>0</v>
      </c>
      <c r="AA53" s="1"/>
      <c r="AB53" s="125">
        <f t="shared" si="24"/>
        <v>0</v>
      </c>
      <c r="AC53" s="49"/>
      <c r="AD53" s="125">
        <f t="shared" si="28"/>
        <v>0</v>
      </c>
      <c r="AE53" s="51">
        <f t="shared" si="11"/>
        <v>0</v>
      </c>
      <c r="AF53" s="137"/>
      <c r="AG53" s="58"/>
      <c r="AH53" s="58"/>
    </row>
    <row r="54" spans="1:34" x14ac:dyDescent="0.2">
      <c r="A54" s="48"/>
      <c r="B54" s="1"/>
      <c r="C54" s="76">
        <f t="shared" si="12"/>
        <v>120339</v>
      </c>
      <c r="D54" s="1"/>
      <c r="E54" s="76">
        <f t="shared" si="13"/>
        <v>10464</v>
      </c>
      <c r="F54" s="1"/>
      <c r="G54" s="76">
        <f t="shared" si="14"/>
        <v>43460</v>
      </c>
      <c r="H54" s="49"/>
      <c r="I54" s="76">
        <f t="shared" si="15"/>
        <v>3476.8</v>
      </c>
      <c r="J54" s="49"/>
      <c r="K54" s="76">
        <f t="shared" si="16"/>
        <v>36941</v>
      </c>
      <c r="L54" s="49"/>
      <c r="M54" s="76">
        <f t="shared" si="17"/>
        <v>6519</v>
      </c>
      <c r="N54" s="49"/>
      <c r="O54" s="50"/>
      <c r="P54" s="77">
        <f t="shared" si="18"/>
        <v>11434</v>
      </c>
      <c r="Q54" s="50"/>
      <c r="R54" s="77">
        <f t="shared" si="19"/>
        <v>914.72</v>
      </c>
      <c r="S54" s="1"/>
      <c r="T54" s="77">
        <f t="shared" si="20"/>
        <v>0</v>
      </c>
      <c r="U54" s="49"/>
      <c r="V54" s="77">
        <f t="shared" si="26"/>
        <v>0</v>
      </c>
      <c r="W54" s="1"/>
      <c r="X54" s="125">
        <f t="shared" si="22"/>
        <v>0</v>
      </c>
      <c r="Y54" s="49"/>
      <c r="Z54" s="125">
        <f t="shared" si="27"/>
        <v>0</v>
      </c>
      <c r="AA54" s="1"/>
      <c r="AB54" s="125">
        <f t="shared" si="24"/>
        <v>0</v>
      </c>
      <c r="AC54" s="49"/>
      <c r="AD54" s="125">
        <f t="shared" si="28"/>
        <v>0</v>
      </c>
      <c r="AE54" s="51">
        <f t="shared" si="11"/>
        <v>0</v>
      </c>
      <c r="AF54" s="137"/>
      <c r="AG54" s="58"/>
      <c r="AH54" s="58"/>
    </row>
    <row r="55" spans="1:34" x14ac:dyDescent="0.2">
      <c r="A55" s="48"/>
      <c r="B55" s="1"/>
      <c r="C55" s="76">
        <f t="shared" si="12"/>
        <v>120339</v>
      </c>
      <c r="D55" s="1"/>
      <c r="E55" s="76">
        <f t="shared" si="13"/>
        <v>10464</v>
      </c>
      <c r="F55" s="1"/>
      <c r="G55" s="76">
        <f t="shared" si="14"/>
        <v>43460</v>
      </c>
      <c r="H55" s="49"/>
      <c r="I55" s="76">
        <f t="shared" si="15"/>
        <v>3476.8</v>
      </c>
      <c r="J55" s="49"/>
      <c r="K55" s="76">
        <f t="shared" si="16"/>
        <v>36941</v>
      </c>
      <c r="L55" s="49"/>
      <c r="M55" s="76">
        <f t="shared" si="17"/>
        <v>6519</v>
      </c>
      <c r="N55" s="49"/>
      <c r="O55" s="50"/>
      <c r="P55" s="77">
        <f t="shared" si="18"/>
        <v>11434</v>
      </c>
      <c r="Q55" s="50"/>
      <c r="R55" s="77">
        <f t="shared" si="19"/>
        <v>914.72</v>
      </c>
      <c r="S55" s="1"/>
      <c r="T55" s="77">
        <f t="shared" si="20"/>
        <v>0</v>
      </c>
      <c r="U55" s="49"/>
      <c r="V55" s="77">
        <f t="shared" si="26"/>
        <v>0</v>
      </c>
      <c r="W55" s="1"/>
      <c r="X55" s="125">
        <f t="shared" si="22"/>
        <v>0</v>
      </c>
      <c r="Y55" s="49"/>
      <c r="Z55" s="125">
        <f t="shared" si="27"/>
        <v>0</v>
      </c>
      <c r="AA55" s="1"/>
      <c r="AB55" s="125">
        <f t="shared" si="24"/>
        <v>0</v>
      </c>
      <c r="AC55" s="49"/>
      <c r="AD55" s="125">
        <f t="shared" si="28"/>
        <v>0</v>
      </c>
      <c r="AE55" s="51">
        <f t="shared" si="11"/>
        <v>0</v>
      </c>
      <c r="AF55" s="137"/>
      <c r="AG55" s="58"/>
      <c r="AH55" s="58"/>
    </row>
    <row r="56" spans="1:34" ht="13.5" thickBot="1" x14ac:dyDescent="0.25">
      <c r="A56" s="59" t="s">
        <v>16</v>
      </c>
      <c r="B56" s="60">
        <f>SUM(B39:B55)</f>
        <v>0</v>
      </c>
      <c r="C56" s="60"/>
      <c r="D56" s="60">
        <f>SUM(D39:D55)</f>
        <v>0</v>
      </c>
      <c r="E56" s="60"/>
      <c r="F56" s="60">
        <f>SUM(F39:F55)</f>
        <v>0</v>
      </c>
      <c r="G56" s="60"/>
      <c r="H56" s="60">
        <f>SUM(H39:H55)</f>
        <v>0</v>
      </c>
      <c r="I56" s="60"/>
      <c r="J56" s="60">
        <f>SUM(J39:J55)</f>
        <v>0</v>
      </c>
      <c r="K56" s="60"/>
      <c r="L56" s="60">
        <f>SUM(L39:L55)</f>
        <v>0</v>
      </c>
      <c r="M56" s="60"/>
      <c r="N56" s="60">
        <f>SUM(N39:N55)</f>
        <v>0</v>
      </c>
      <c r="O56" s="61">
        <f>SUM(O39:O55)</f>
        <v>0</v>
      </c>
      <c r="P56" s="62"/>
      <c r="Q56" s="61">
        <f>SUM(Q39:Q55)</f>
        <v>0</v>
      </c>
      <c r="R56" s="61"/>
      <c r="S56" s="61">
        <f>SUM(S39:S55)</f>
        <v>0</v>
      </c>
      <c r="T56" s="62"/>
      <c r="U56" s="61">
        <f>SUM(U39:U55)</f>
        <v>0</v>
      </c>
      <c r="V56" s="63"/>
      <c r="W56" s="61">
        <f>SUM(W39:W55)</f>
        <v>0</v>
      </c>
      <c r="X56" s="62"/>
      <c r="Y56" s="61">
        <f>SUM(Y39:Y55)</f>
        <v>0</v>
      </c>
      <c r="Z56" s="63"/>
      <c r="AA56" s="61">
        <f>SUM(AA39:AA55)</f>
        <v>0</v>
      </c>
      <c r="AB56" s="62"/>
      <c r="AC56" s="61">
        <f>SUM(AC39:AC55)</f>
        <v>0</v>
      </c>
      <c r="AD56" s="63"/>
      <c r="AE56" s="64">
        <f>SUM(AE39:AE55)</f>
        <v>0</v>
      </c>
      <c r="AF56" s="138"/>
      <c r="AG56" s="65"/>
      <c r="AH56" s="65"/>
    </row>
    <row r="57" spans="1:34" ht="13.5" thickTop="1" x14ac:dyDescent="0.2">
      <c r="A57" s="66" t="s">
        <v>10</v>
      </c>
      <c r="B57" s="66"/>
      <c r="C57" s="66">
        <f>B38-B56</f>
        <v>120339</v>
      </c>
      <c r="D57" s="66"/>
      <c r="E57" s="66">
        <f>D38-D56</f>
        <v>10464</v>
      </c>
      <c r="F57" s="66"/>
      <c r="G57" s="66">
        <f>F38-F56</f>
        <v>43460</v>
      </c>
      <c r="H57" s="66"/>
      <c r="I57" s="66">
        <f>H38-H56</f>
        <v>3476.8</v>
      </c>
      <c r="J57" s="66"/>
      <c r="K57" s="66">
        <f>J38-J56</f>
        <v>36941</v>
      </c>
      <c r="L57" s="66"/>
      <c r="M57" s="66">
        <f>L38-L56</f>
        <v>6519</v>
      </c>
      <c r="N57" s="66"/>
      <c r="O57" s="66"/>
      <c r="P57" s="66">
        <f>O38-O56</f>
        <v>11434</v>
      </c>
      <c r="Q57" s="66"/>
      <c r="R57" s="66">
        <f>Q38-Q56</f>
        <v>914.72</v>
      </c>
      <c r="S57" s="66"/>
      <c r="T57" s="66">
        <f>S38-S56</f>
        <v>0</v>
      </c>
      <c r="U57" s="66"/>
      <c r="V57" s="66">
        <f>U38-U56</f>
        <v>0</v>
      </c>
      <c r="W57" s="66"/>
      <c r="X57" s="66">
        <f>W38-W56</f>
        <v>0</v>
      </c>
      <c r="Y57" s="66"/>
      <c r="Z57" s="66">
        <f>Y38-Y56</f>
        <v>0</v>
      </c>
      <c r="AA57" s="67">
        <f>O56+Q56+S56+U56</f>
        <v>0</v>
      </c>
      <c r="AB57" s="68"/>
      <c r="AC57" s="85"/>
      <c r="AD57" s="85"/>
      <c r="AE57" s="29"/>
      <c r="AF57" s="133"/>
    </row>
    <row r="58" spans="1:34" x14ac:dyDescent="0.2">
      <c r="A58" s="66" t="s">
        <v>11</v>
      </c>
      <c r="B58" s="66"/>
      <c r="C58" s="66">
        <f>C55-C57</f>
        <v>0</v>
      </c>
      <c r="D58" s="66"/>
      <c r="E58" s="66">
        <f>E55-E57</f>
        <v>0</v>
      </c>
      <c r="F58" s="66"/>
      <c r="G58" s="66">
        <f>G55-G57</f>
        <v>0</v>
      </c>
      <c r="H58" s="66"/>
      <c r="I58" s="66">
        <f>I55-I57</f>
        <v>0</v>
      </c>
      <c r="J58" s="66"/>
      <c r="K58" s="66">
        <f>K55-K57</f>
        <v>0</v>
      </c>
      <c r="L58" s="66"/>
      <c r="M58" s="66">
        <f>M55-M57</f>
        <v>0</v>
      </c>
      <c r="N58" s="66"/>
      <c r="O58" s="66"/>
      <c r="P58" s="66">
        <f>P55-P57</f>
        <v>0</v>
      </c>
      <c r="Q58" s="66"/>
      <c r="R58" s="66">
        <f>R55-R57</f>
        <v>0</v>
      </c>
      <c r="S58" s="66"/>
      <c r="T58" s="66">
        <f>T55-T57</f>
        <v>0</v>
      </c>
      <c r="U58" s="66"/>
      <c r="V58" s="66">
        <f>V55-V57</f>
        <v>0</v>
      </c>
      <c r="W58" s="66"/>
      <c r="X58" s="66">
        <f>X55-X57</f>
        <v>0</v>
      </c>
      <c r="Y58" s="66"/>
      <c r="Z58" s="66">
        <f>Z55-Z57</f>
        <v>0</v>
      </c>
      <c r="AA58" s="66">
        <f>AE56-AA57</f>
        <v>0</v>
      </c>
      <c r="AB58" s="68"/>
      <c r="AC58" s="85"/>
      <c r="AD58" s="85"/>
      <c r="AE58" s="29"/>
      <c r="AF58" s="133"/>
    </row>
    <row r="59" spans="1:34" ht="13.5" thickBot="1" x14ac:dyDescent="0.25">
      <c r="H59" s="26"/>
      <c r="I59" s="26"/>
      <c r="J59" s="26"/>
      <c r="K59" s="26"/>
      <c r="L59" s="26"/>
      <c r="M59" s="26"/>
      <c r="N59" s="149" t="s">
        <v>105</v>
      </c>
      <c r="O59" s="69"/>
      <c r="P59" s="70"/>
      <c r="Q59" s="70"/>
      <c r="R59" s="70"/>
      <c r="S59" s="70"/>
      <c r="T59" s="70"/>
      <c r="U59" s="71"/>
      <c r="V59" s="70"/>
      <c r="Y59" s="26"/>
      <c r="Z59" s="26"/>
      <c r="AE59" s="29"/>
      <c r="AF59" s="133"/>
    </row>
    <row r="60" spans="1:34" ht="13.5" thickBot="1" x14ac:dyDescent="0.25">
      <c r="H60" s="26"/>
      <c r="I60" s="26"/>
      <c r="J60" s="26"/>
      <c r="K60" s="26"/>
      <c r="L60" s="26"/>
      <c r="M60" s="26"/>
      <c r="N60" s="150">
        <f>N33+N56</f>
        <v>0</v>
      </c>
      <c r="O60" s="69"/>
      <c r="P60" s="70"/>
      <c r="Q60" s="70"/>
      <c r="R60" s="70"/>
      <c r="S60" s="70"/>
      <c r="T60" s="70"/>
      <c r="U60" s="71"/>
      <c r="V60" s="70"/>
      <c r="Y60" s="26"/>
      <c r="Z60" s="26"/>
      <c r="AE60" s="29"/>
      <c r="AF60" s="133"/>
    </row>
    <row r="61" spans="1:34" x14ac:dyDescent="0.2">
      <c r="H61" s="26"/>
      <c r="I61" s="26"/>
      <c r="J61" s="26"/>
      <c r="K61" s="26"/>
      <c r="L61" s="26"/>
      <c r="M61" s="26"/>
      <c r="N61" s="69"/>
      <c r="P61" s="70"/>
      <c r="Q61" s="70"/>
      <c r="R61" s="70"/>
      <c r="S61" s="70"/>
      <c r="T61" s="71"/>
      <c r="U61" s="70"/>
      <c r="X61" s="26"/>
      <c r="Y61" s="26"/>
    </row>
  </sheetData>
  <mergeCells count="31">
    <mergeCell ref="D1:G1"/>
    <mergeCell ref="I1:L1"/>
    <mergeCell ref="P8:Q8"/>
    <mergeCell ref="B14:C14"/>
    <mergeCell ref="D14:E14"/>
    <mergeCell ref="F14:G14"/>
    <mergeCell ref="H14:I14"/>
    <mergeCell ref="J14:K14"/>
    <mergeCell ref="L14:M14"/>
    <mergeCell ref="O14:P14"/>
    <mergeCell ref="AC14:AD14"/>
    <mergeCell ref="B37:C37"/>
    <mergeCell ref="D37:E37"/>
    <mergeCell ref="F37:G37"/>
    <mergeCell ref="H37:I37"/>
    <mergeCell ref="J37:K37"/>
    <mergeCell ref="L37:M37"/>
    <mergeCell ref="O37:P37"/>
    <mergeCell ref="Q37:R37"/>
    <mergeCell ref="S37:T37"/>
    <mergeCell ref="Q14:R14"/>
    <mergeCell ref="S14:T14"/>
    <mergeCell ref="U14:V14"/>
    <mergeCell ref="W14:X14"/>
    <mergeCell ref="Y14:Z14"/>
    <mergeCell ref="AA14:AB14"/>
    <mergeCell ref="U37:V37"/>
    <mergeCell ref="W37:X37"/>
    <mergeCell ref="Y37:Z37"/>
    <mergeCell ref="AA37:AB37"/>
    <mergeCell ref="AC37:AD37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H24"/>
  <sheetViews>
    <sheetView workbookViewId="0">
      <selection activeCell="H16" sqref="H16"/>
    </sheetView>
  </sheetViews>
  <sheetFormatPr defaultRowHeight="12.75" x14ac:dyDescent="0.2"/>
  <sheetData>
    <row r="3" spans="2:7" x14ac:dyDescent="0.2">
      <c r="B3" s="102"/>
      <c r="C3" s="102"/>
      <c r="D3" s="102"/>
      <c r="E3" s="102"/>
      <c r="F3" s="102"/>
      <c r="G3" s="102"/>
    </row>
    <row r="4" spans="2:7" x14ac:dyDescent="0.2">
      <c r="B4" s="102"/>
      <c r="C4" s="102"/>
      <c r="D4" s="102"/>
      <c r="E4" s="102"/>
      <c r="F4" s="102"/>
      <c r="G4" s="102"/>
    </row>
    <row r="5" spans="2:7" x14ac:dyDescent="0.2">
      <c r="B5" s="102"/>
      <c r="C5" s="102"/>
      <c r="D5" s="102"/>
      <c r="E5" s="102"/>
      <c r="F5" s="102"/>
      <c r="G5" s="102"/>
    </row>
    <row r="6" spans="2:7" x14ac:dyDescent="0.2">
      <c r="B6" s="102"/>
      <c r="C6" s="102"/>
      <c r="D6" s="102"/>
      <c r="E6" s="102"/>
      <c r="F6" s="102"/>
      <c r="G6" s="102"/>
    </row>
    <row r="7" spans="2:7" x14ac:dyDescent="0.2">
      <c r="B7" s="102"/>
      <c r="C7" s="102"/>
      <c r="D7" s="102"/>
      <c r="E7" s="102"/>
      <c r="F7" s="102"/>
      <c r="G7" s="102"/>
    </row>
    <row r="17" spans="1:8" ht="15.75" x14ac:dyDescent="0.25">
      <c r="A17" s="130" t="s">
        <v>69</v>
      </c>
      <c r="B17" s="129"/>
      <c r="C17" s="129"/>
      <c r="D17" s="129"/>
      <c r="E17" s="129"/>
      <c r="F17" s="129"/>
      <c r="G17" s="129"/>
      <c r="H17" s="129"/>
    </row>
    <row r="18" spans="1:8" x14ac:dyDescent="0.2">
      <c r="A18" s="129"/>
      <c r="B18" s="129"/>
      <c r="C18" s="129"/>
      <c r="D18" s="129"/>
      <c r="E18" s="129"/>
      <c r="F18" s="129"/>
      <c r="G18" s="129"/>
      <c r="H18" s="129"/>
    </row>
    <row r="19" spans="1:8" x14ac:dyDescent="0.2">
      <c r="A19" s="129"/>
      <c r="B19" s="129"/>
      <c r="C19" s="129"/>
      <c r="D19" s="129"/>
      <c r="E19" s="129"/>
      <c r="F19" s="129"/>
      <c r="G19" s="129"/>
      <c r="H19" s="129"/>
    </row>
    <row r="20" spans="1:8" x14ac:dyDescent="0.2">
      <c r="A20" s="129"/>
      <c r="B20" s="129"/>
      <c r="C20" s="129"/>
      <c r="D20" s="129"/>
      <c r="E20" s="129"/>
      <c r="F20" s="129"/>
      <c r="G20" s="129"/>
      <c r="H20" s="129"/>
    </row>
    <row r="21" spans="1:8" x14ac:dyDescent="0.2">
      <c r="A21" s="129"/>
      <c r="B21" s="129"/>
      <c r="C21" s="129"/>
      <c r="D21" s="129"/>
      <c r="E21" s="129"/>
      <c r="F21" s="129"/>
      <c r="G21" s="129"/>
      <c r="H21" s="129"/>
    </row>
    <row r="22" spans="1:8" x14ac:dyDescent="0.2">
      <c r="A22" s="129"/>
      <c r="B22" s="129"/>
      <c r="C22" s="129"/>
      <c r="D22" s="129"/>
      <c r="E22" s="129"/>
      <c r="F22" s="129"/>
      <c r="G22" s="129"/>
      <c r="H22" s="129"/>
    </row>
    <row r="23" spans="1:8" x14ac:dyDescent="0.2">
      <c r="A23" s="129"/>
      <c r="B23" s="129"/>
      <c r="C23" s="129"/>
      <c r="D23" s="129"/>
      <c r="E23" s="129"/>
      <c r="F23" s="129"/>
      <c r="G23" s="129"/>
      <c r="H23" s="129"/>
    </row>
    <row r="24" spans="1:8" x14ac:dyDescent="0.2">
      <c r="A24" s="129"/>
      <c r="B24" s="129"/>
      <c r="C24" s="129"/>
      <c r="D24" s="129"/>
      <c r="E24" s="129"/>
      <c r="F24" s="129"/>
      <c r="G24" s="129"/>
      <c r="H24" s="129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2049" r:id="rId4">
          <objectPr defaultSize="0" r:id="rId5">
            <anchor moveWithCells="1">
              <from>
                <xdr:col>2</xdr:col>
                <xdr:colOff>114300</xdr:colOff>
                <xdr:row>2</xdr:row>
                <xdr:rowOff>142875</xdr:rowOff>
              </from>
              <to>
                <xdr:col>5</xdr:col>
                <xdr:colOff>161925</xdr:colOff>
                <xdr:row>6</xdr:row>
                <xdr:rowOff>9525</xdr:rowOff>
              </to>
            </anchor>
          </objectPr>
        </oleObject>
      </mc:Choice>
      <mc:Fallback>
        <oleObject progId="Package" shapeId="2049" r:id="rId4"/>
      </mc:Fallback>
    </mc:AlternateContent>
    <mc:AlternateContent xmlns:mc="http://schemas.openxmlformats.org/markup-compatibility/2006">
      <mc:Choice Requires="x14">
        <oleObject progId="Package" shapeId="2050" r:id="rId6">
          <objectPr defaultSize="0" r:id="rId7">
            <anchor moveWithCells="1">
              <from>
                <xdr:col>0</xdr:col>
                <xdr:colOff>238125</xdr:colOff>
                <xdr:row>8</xdr:row>
                <xdr:rowOff>47625</xdr:rowOff>
              </from>
              <to>
                <xdr:col>8</xdr:col>
                <xdr:colOff>533400</xdr:colOff>
                <xdr:row>11</xdr:row>
                <xdr:rowOff>76200</xdr:rowOff>
              </to>
            </anchor>
          </objectPr>
        </oleObject>
      </mc:Choice>
      <mc:Fallback>
        <oleObject progId="Package" shapeId="2050" r:id="rId6"/>
      </mc:Fallback>
    </mc:AlternateContent>
    <mc:AlternateContent xmlns:mc="http://schemas.openxmlformats.org/markup-compatibility/2006">
      <mc:Choice Requires="x14">
        <oleObject progId="Package" shapeId="2051" r:id="rId8">
          <objectPr defaultSize="0" r:id="rId9">
            <anchor moveWithCells="1">
              <from>
                <xdr:col>1</xdr:col>
                <xdr:colOff>0</xdr:colOff>
                <xdr:row>18</xdr:row>
                <xdr:rowOff>0</xdr:rowOff>
              </from>
              <to>
                <xdr:col>6</xdr:col>
                <xdr:colOff>400050</xdr:colOff>
                <xdr:row>21</xdr:row>
                <xdr:rowOff>19050</xdr:rowOff>
              </to>
            </anchor>
          </objectPr>
        </oleObject>
      </mc:Choice>
      <mc:Fallback>
        <oleObject progId="Package" shapeId="2051" r:id="rId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F29" sqref="F29"/>
    </sheetView>
  </sheetViews>
  <sheetFormatPr defaultRowHeight="12.75" x14ac:dyDescent="0.2"/>
  <cols>
    <col min="8" max="8" width="13.5703125" customWidth="1"/>
  </cols>
  <sheetData>
    <row r="1" spans="2:8" ht="13.5" thickBot="1" x14ac:dyDescent="0.25"/>
    <row r="2" spans="2:8" ht="16.5" thickBot="1" x14ac:dyDescent="0.3">
      <c r="B2" s="183" t="s">
        <v>88</v>
      </c>
      <c r="C2" s="184"/>
      <c r="D2" s="184"/>
      <c r="E2" s="184"/>
      <c r="F2" s="184"/>
      <c r="G2" s="184"/>
      <c r="H2" s="185"/>
    </row>
    <row r="4" spans="2:8" x14ac:dyDescent="0.2">
      <c r="B4" s="102"/>
      <c r="C4" s="102"/>
      <c r="D4" s="102"/>
      <c r="E4" s="102"/>
      <c r="F4" s="102"/>
      <c r="G4" s="102"/>
      <c r="H4" s="102"/>
    </row>
    <row r="5" spans="2:8" x14ac:dyDescent="0.2">
      <c r="B5" s="102"/>
      <c r="C5" s="102"/>
      <c r="D5" s="102"/>
      <c r="E5" s="102"/>
      <c r="F5" s="102"/>
      <c r="G5" s="102"/>
      <c r="H5" s="102"/>
    </row>
    <row r="6" spans="2:8" x14ac:dyDescent="0.2">
      <c r="B6" s="102"/>
      <c r="C6" s="102"/>
      <c r="D6" s="102"/>
      <c r="E6" s="102"/>
      <c r="F6" s="102"/>
      <c r="G6" s="102"/>
      <c r="H6" s="102"/>
    </row>
    <row r="7" spans="2:8" x14ac:dyDescent="0.2">
      <c r="B7" s="102"/>
      <c r="C7" s="102"/>
      <c r="D7" s="102"/>
      <c r="E7" s="102"/>
      <c r="F7" s="102"/>
      <c r="G7" s="102"/>
      <c r="H7" s="102"/>
    </row>
    <row r="8" spans="2:8" x14ac:dyDescent="0.2">
      <c r="B8" s="102"/>
      <c r="C8" s="102"/>
      <c r="D8" s="102"/>
      <c r="E8" s="102"/>
      <c r="F8" s="102"/>
      <c r="G8" s="102"/>
      <c r="H8" s="102"/>
    </row>
    <row r="11" spans="2:8" ht="13.5" thickBot="1" x14ac:dyDescent="0.25"/>
    <row r="12" spans="2:8" ht="18.75" thickBot="1" x14ac:dyDescent="0.3">
      <c r="B12" s="186" t="s">
        <v>89</v>
      </c>
      <c r="C12" s="187"/>
      <c r="D12" s="187"/>
      <c r="E12" s="187"/>
      <c r="F12" s="187"/>
      <c r="G12" s="187"/>
      <c r="H12" s="188"/>
    </row>
    <row r="13" spans="2:8" x14ac:dyDescent="0.2">
      <c r="B13" s="144" t="s">
        <v>90</v>
      </c>
      <c r="C13" s="189" t="s">
        <v>91</v>
      </c>
      <c r="D13" s="189"/>
      <c r="E13" s="189"/>
      <c r="F13" s="189"/>
      <c r="G13" s="189"/>
      <c r="H13" s="190"/>
    </row>
    <row r="14" spans="2:8" x14ac:dyDescent="0.2">
      <c r="B14" s="145" t="s">
        <v>92</v>
      </c>
      <c r="C14" s="191" t="s">
        <v>93</v>
      </c>
      <c r="D14" s="191"/>
      <c r="E14" s="191"/>
      <c r="F14" s="191"/>
      <c r="G14" s="191"/>
      <c r="H14" s="192"/>
    </row>
    <row r="15" spans="2:8" ht="13.5" thickBot="1" x14ac:dyDescent="0.25">
      <c r="B15" s="146" t="s">
        <v>94</v>
      </c>
      <c r="C15" s="193" t="s">
        <v>95</v>
      </c>
      <c r="D15" s="193"/>
      <c r="E15" s="193"/>
      <c r="F15" s="193"/>
      <c r="G15" s="193"/>
      <c r="H15" s="194"/>
    </row>
    <row r="16" spans="2:8" ht="13.5" thickBot="1" x14ac:dyDescent="0.25">
      <c r="B16" s="147"/>
      <c r="C16" s="147" t="s">
        <v>96</v>
      </c>
    </row>
    <row r="17" spans="2:8" ht="18.75" thickBot="1" x14ac:dyDescent="0.3">
      <c r="B17" s="186" t="s">
        <v>97</v>
      </c>
      <c r="C17" s="187"/>
      <c r="D17" s="187"/>
      <c r="E17" s="187"/>
      <c r="F17" s="187"/>
      <c r="G17" s="187"/>
      <c r="H17" s="188"/>
    </row>
    <row r="18" spans="2:8" x14ac:dyDescent="0.2">
      <c r="B18" s="144" t="s">
        <v>90</v>
      </c>
      <c r="C18" s="175" t="s">
        <v>98</v>
      </c>
      <c r="D18" s="175"/>
      <c r="E18" s="175"/>
      <c r="F18" s="175"/>
      <c r="G18" s="175"/>
      <c r="H18" s="176"/>
    </row>
    <row r="19" spans="2:8" x14ac:dyDescent="0.2">
      <c r="B19" s="145" t="s">
        <v>92</v>
      </c>
      <c r="C19" s="177" t="s">
        <v>99</v>
      </c>
      <c r="D19" s="178"/>
      <c r="E19" s="178"/>
      <c r="F19" s="178"/>
      <c r="G19" s="178"/>
      <c r="H19" s="179"/>
    </row>
    <row r="20" spans="2:8" x14ac:dyDescent="0.2">
      <c r="B20" s="145" t="s">
        <v>94</v>
      </c>
      <c r="C20" s="177" t="s">
        <v>100</v>
      </c>
      <c r="D20" s="177"/>
      <c r="E20" s="177"/>
      <c r="F20" s="177"/>
      <c r="G20" s="177"/>
      <c r="H20" s="180"/>
    </row>
    <row r="21" spans="2:8" ht="13.5" thickBot="1" x14ac:dyDescent="0.25">
      <c r="B21" s="146" t="s">
        <v>101</v>
      </c>
      <c r="C21" s="181" t="s">
        <v>102</v>
      </c>
      <c r="D21" s="181"/>
      <c r="E21" s="181"/>
      <c r="F21" s="181"/>
      <c r="G21" s="181"/>
      <c r="H21" s="182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7169" r:id="rId4">
          <objectPr defaultSize="0" r:id="rId5">
            <anchor moveWithCells="1">
              <from>
                <xdr:col>2</xdr:col>
                <xdr:colOff>0</xdr:colOff>
                <xdr:row>4</xdr:row>
                <xdr:rowOff>0</xdr:rowOff>
              </from>
              <to>
                <xdr:col>7</xdr:col>
                <xdr:colOff>47625</xdr:colOff>
                <xdr:row>7</xdr:row>
                <xdr:rowOff>19050</xdr:rowOff>
              </to>
            </anchor>
          </objectPr>
        </oleObject>
      </mc:Choice>
      <mc:Fallback>
        <oleObject progId="Package2" shapeId="716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Log</vt:lpstr>
      <vt:lpstr>Kitsap County </vt:lpstr>
      <vt:lpstr>CONTRACT-CR-TOOLBOX</vt:lpstr>
      <vt:lpstr>A19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Scheik, Jill P (DSHS/BHA)</cp:lastModifiedBy>
  <cp:lastPrinted>2014-03-29T19:46:27Z</cp:lastPrinted>
  <dcterms:created xsi:type="dcterms:W3CDTF">2008-07-23T22:21:48Z</dcterms:created>
  <dcterms:modified xsi:type="dcterms:W3CDTF">2018-06-27T16:45:12Z</dcterms:modified>
</cp:coreProperties>
</file>