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2" i="9" l="1"/>
  <c r="F31" i="9" l="1"/>
  <c r="F30" i="9"/>
  <c r="F29" i="9"/>
  <c r="F28" i="9"/>
  <c r="F27" i="9"/>
  <c r="F26" i="9"/>
  <c r="F25" i="9"/>
  <c r="F24" i="9"/>
  <c r="F23" i="9"/>
  <c r="N32" i="9" l="1"/>
  <c r="N59" i="9" s="1"/>
  <c r="N55" i="9"/>
  <c r="O14" i="9"/>
  <c r="F14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S37" i="9"/>
  <c r="O37" i="9"/>
  <c r="F37" i="9"/>
  <c r="H37" i="9"/>
  <c r="I38" i="9" s="1"/>
  <c r="D37" i="9"/>
  <c r="B37" i="9"/>
  <c r="S14" i="9"/>
  <c r="D14" i="9"/>
  <c r="B14" i="9"/>
  <c r="K11" i="9"/>
  <c r="F11" i="9"/>
  <c r="L55" i="9"/>
  <c r="J55" i="9"/>
  <c r="J37" i="9"/>
  <c r="K56" i="9"/>
  <c r="L32" i="9"/>
  <c r="M33" i="9" s="1"/>
  <c r="J32" i="9"/>
  <c r="U37" i="9"/>
  <c r="Q37" i="9"/>
  <c r="G38" i="9"/>
  <c r="G39" i="9"/>
  <c r="G40" i="9"/>
  <c r="G41" i="9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T38" i="9"/>
  <c r="T39" i="9"/>
  <c r="T40" i="9"/>
  <c r="T41" i="9" s="1"/>
  <c r="T42" i="9" s="1"/>
  <c r="T43" i="9" s="1"/>
  <c r="T44" i="9"/>
  <c r="T45" i="9" s="1"/>
  <c r="T46" i="9" s="1"/>
  <c r="T47" i="9" s="1"/>
  <c r="T48" i="9"/>
  <c r="T49" i="9" s="1"/>
  <c r="T50" i="9" s="1"/>
  <c r="T51" i="9" s="1"/>
  <c r="T52" i="9" s="1"/>
  <c r="T53" i="9" s="1"/>
  <c r="T54" i="9" s="1"/>
  <c r="P38" i="9"/>
  <c r="P39" i="9"/>
  <c r="P40" i="9" s="1"/>
  <c r="P41" i="9" s="1"/>
  <c r="P42" i="9" s="1"/>
  <c r="P43" i="9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T18" i="9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U14" i="9"/>
  <c r="W15" i="9"/>
  <c r="H55" i="9"/>
  <c r="K9" i="9"/>
  <c r="K5" i="9"/>
  <c r="K4" i="9"/>
  <c r="K3" i="9"/>
  <c r="F9" i="9"/>
  <c r="F5" i="9"/>
  <c r="F3" i="9"/>
  <c r="H32" i="9"/>
  <c r="I33" i="9" s="1"/>
  <c r="U55" i="9"/>
  <c r="V56" i="9"/>
  <c r="S55" i="9"/>
  <c r="T56" i="9"/>
  <c r="Q55" i="9"/>
  <c r="O55" i="9"/>
  <c r="W56" i="9"/>
  <c r="F55" i="9"/>
  <c r="D55" i="9"/>
  <c r="E56" i="9"/>
  <c r="B55" i="9"/>
  <c r="C56" i="9" s="1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V41" i="9"/>
  <c r="V42" i="9" s="1"/>
  <c r="V43" i="9" s="1"/>
  <c r="V44" i="9" s="1"/>
  <c r="V45" i="9"/>
  <c r="V46" i="9" s="1"/>
  <c r="V47" i="9" s="1"/>
  <c r="V48" i="9" s="1"/>
  <c r="V49" i="9" s="1"/>
  <c r="V50" i="9" s="1"/>
  <c r="V51" i="9" s="1"/>
  <c r="V52" i="9" s="1"/>
  <c r="V53" i="9" s="1"/>
  <c r="V54" i="9" s="1"/>
  <c r="V57" i="9" s="1"/>
  <c r="W40" i="9"/>
  <c r="W39" i="9"/>
  <c r="W38" i="9"/>
  <c r="V38" i="9"/>
  <c r="V39" i="9" s="1"/>
  <c r="V40" i="9" s="1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U32" i="9"/>
  <c r="V33" i="9" s="1"/>
  <c r="S32" i="9"/>
  <c r="Q32" i="9"/>
  <c r="O32" i="9"/>
  <c r="F32" i="9"/>
  <c r="G33" i="9" s="1"/>
  <c r="D32" i="9"/>
  <c r="B32" i="9"/>
  <c r="C33" i="9" s="1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C15" i="9"/>
  <c r="C16" i="9" s="1"/>
  <c r="C17" i="9"/>
  <c r="C18" i="9" s="1"/>
  <c r="C19" i="9" s="1"/>
  <c r="C20" i="9" s="1"/>
  <c r="C21" i="9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I39" i="9"/>
  <c r="I40" i="9" s="1"/>
  <c r="I41" i="9" s="1"/>
  <c r="I42" i="9" s="1"/>
  <c r="I43" i="9"/>
  <c r="I44" i="9" s="1"/>
  <c r="I45" i="9" s="1"/>
  <c r="I46" i="9" s="1"/>
  <c r="I47" i="9"/>
  <c r="I48" i="9" s="1"/>
  <c r="I49" i="9" s="1"/>
  <c r="I50" i="9" s="1"/>
  <c r="I51" i="9" s="1"/>
  <c r="I52" i="9" s="1"/>
  <c r="I53" i="9" s="1"/>
  <c r="I54" i="9" s="1"/>
  <c r="I57" i="9" s="1"/>
  <c r="I56" i="9"/>
  <c r="G56" i="9"/>
  <c r="V18" i="9"/>
  <c r="V19" i="9"/>
  <c r="V20" i="9" s="1"/>
  <c r="V21" i="9" s="1"/>
  <c r="V22" i="9" s="1"/>
  <c r="V23" i="9"/>
  <c r="V24" i="9" s="1"/>
  <c r="V25" i="9" s="1"/>
  <c r="V26" i="9" s="1"/>
  <c r="V27" i="9" s="1"/>
  <c r="V28" i="9" s="1"/>
  <c r="V29" i="9" s="1"/>
  <c r="V30" i="9" s="1"/>
  <c r="V31" i="9" s="1"/>
  <c r="K38" i="9"/>
  <c r="K39" i="9"/>
  <c r="K40" i="9" s="1"/>
  <c r="K41" i="9" s="1"/>
  <c r="K42" i="9" s="1"/>
  <c r="K43" i="9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H14" i="9"/>
  <c r="J14" i="9" s="1"/>
  <c r="L37" i="9"/>
  <c r="M38" i="9" s="1"/>
  <c r="M39" i="9" s="1"/>
  <c r="M40" i="9" s="1"/>
  <c r="P56" i="9"/>
  <c r="M56" i="9"/>
  <c r="M41" i="9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7" i="9" s="1"/>
  <c r="L14" i="9"/>
  <c r="I15" i="9"/>
  <c r="I16" i="9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l="1"/>
  <c r="V34" i="9"/>
  <c r="W32" i="9"/>
  <c r="I34" i="9"/>
  <c r="G3" i="9"/>
  <c r="C34" i="9"/>
  <c r="L9" i="9"/>
  <c r="P57" i="9"/>
  <c r="L5" i="9"/>
  <c r="G57" i="9"/>
  <c r="C57" i="9"/>
  <c r="L3" i="9"/>
  <c r="G9" i="9"/>
  <c r="E57" i="9"/>
  <c r="L4" i="9"/>
  <c r="L10" i="9"/>
  <c r="T57" i="9"/>
  <c r="G5" i="9"/>
  <c r="G34" i="9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3" i="9"/>
  <c r="R56" i="9"/>
  <c r="R38" i="9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T33" i="9"/>
  <c r="T34" i="9" s="1"/>
  <c r="W33" i="9"/>
  <c r="P15" i="9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F8" i="9"/>
  <c r="Q14" i="9"/>
  <c r="P33" i="9"/>
  <c r="W55" i="9"/>
  <c r="W57" i="9" s="1"/>
  <c r="F4" i="9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3" i="9"/>
  <c r="W34" i="9" l="1"/>
  <c r="G8" i="9"/>
  <c r="P34" i="9"/>
  <c r="K34" i="9"/>
  <c r="E34" i="9"/>
  <c r="G4" i="9"/>
  <c r="R33" i="9"/>
  <c r="R15" i="9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R57" i="9"/>
</calcChain>
</file>

<file path=xl/comments1.xml><?xml version="1.0" encoding="utf-8"?>
<comments xmlns="http://schemas.openxmlformats.org/spreadsheetml/2006/main">
  <authors>
    <author>Waterhouse, Jennifer A. (DSHS/BHA)</author>
    <author>Lockert, William  (DSHS/BHA)</author>
    <author>Scheik, Jill P (DSHS/BHA)</author>
    <author>Rohila, Neha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Lockert, William  (DSHS/BHA):</t>
        </r>
        <r>
          <rPr>
            <sz val="9"/>
            <color indexed="81"/>
            <rFont val="Tahoma"/>
            <family val="2"/>
          </rPr>
          <t xml:space="preserve">
Verified 10/18/17
</t>
        </r>
      </text>
    </comment>
    <comment ref="Y1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Y17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ER1/13/18</t>
        </r>
      </text>
    </comment>
    <comment ref="Y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2/20/18</t>
        </r>
      </text>
    </comment>
    <comment ref="Y19" authorId="4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03/01/18</t>
        </r>
      </text>
    </comment>
    <comment ref="Y20" authorId="4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03/20/18</t>
        </r>
      </text>
    </comment>
    <comment ref="Y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5/2/18
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<sst xmlns="http://schemas.openxmlformats.org/spreadsheetml/2006/main" count="152" uniqueCount="96">
  <si>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</si>
  <si>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</si>
  <si>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</si>
  <si>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</si>
  <si>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</si>
  <si>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</si>
  <si>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</si>
  <si>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</si>
  <si>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</si>
  <si>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</si>
  <si>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</si>
  <si>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</si>
  <si>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</si>
  <si>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</si>
  <si>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</si>
  <si>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</si>
  <si>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</si>
  <si>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</si>
  <si>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</si>
  <si>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</si>
  <si>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</si>
  <si>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</si>
  <si>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</si>
  <si>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</si>
  <si>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</si>
  <si>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</si>
  <si>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</si>
  <si>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</si>
  <si>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</si>
  <si>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</si>
  <si>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</si>
  <si>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</si>
  <si>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</si>
  <si>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</si>
  <si>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</si>
  <si>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</si>
  <si>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</si>
  <si>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</si>
  <si>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</si>
  <si>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</si>
  <si>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</si>
  <si>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</si>
  <si>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</si>
  <si>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</si>
  <si>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Grays Harbor County</t>
  </si>
  <si>
    <t>1763-94251</t>
  </si>
  <si>
    <t>SWV0008172-25</t>
  </si>
  <si>
    <t>Julia Havens</t>
  </si>
  <si>
    <t>July 2017</t>
  </si>
  <si>
    <t>10/17/17</t>
  </si>
  <si>
    <t>VCT00650</t>
  </si>
  <si>
    <t>463</t>
  </si>
  <si>
    <t>August 2017</t>
  </si>
  <si>
    <t>VCT00655</t>
  </si>
  <si>
    <t>468</t>
  </si>
  <si>
    <t>Sep 2017</t>
  </si>
  <si>
    <t>VCT01055</t>
  </si>
  <si>
    <t>805</t>
  </si>
  <si>
    <t>Oct-17</t>
  </si>
  <si>
    <t>VCT01238</t>
  </si>
  <si>
    <t>983</t>
  </si>
  <si>
    <t>Nov 2017</t>
  </si>
  <si>
    <t>VCT01470</t>
  </si>
  <si>
    <t>219</t>
  </si>
  <si>
    <t>Dec 2017</t>
  </si>
  <si>
    <t>VCT01626</t>
  </si>
  <si>
    <t>CK375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</si>
  <si>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</si>
  <si>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</si>
  <si>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</si>
  <si>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</si>
  <si>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</si>
  <si>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</si>
  <si>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</si>
  <si>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</si>
  <si>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</si>
  <si>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</si>
  <si>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</si>
  <si>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</si>
  <si>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</si>
  <si>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</si>
  <si>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</si>
  <si>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</si>
  <si>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</si>
  <si>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</si>
  <si>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Jan 2018</t>
  </si>
  <si>
    <t>VCT01796</t>
  </si>
  <si>
    <t>CT543</t>
  </si>
  <si>
    <t>Feb 2018</t>
  </si>
  <si>
    <t>VCT02072</t>
  </si>
  <si>
    <t>CT805</t>
  </si>
  <si>
    <t>HCA</t>
  </si>
  <si>
    <t>1804</t>
  </si>
  <si>
    <t>1803</t>
  </si>
  <si>
    <t xml:space="preserve">Apr 2018 </t>
  </si>
  <si>
    <t>Mar 2018 Pending overspend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</si>
</sst>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10"/>
      <color rgb="FF150C9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0" fontId="44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0" fontId="47" fillId="18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wrapText="1"/>
    </xf>
    <xf numFmtId="4" fontId="48" fillId="0" borderId="0" xfId="0" applyNumberFormat="1" applyFont="1" applyAlignment="1">
      <alignment horizontal="left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5" fillId="0" borderId="0" xfId="4111" applyFont="1" applyAlignment="1" applyProtection="1">
      <alignment horizontal="center" vertic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7" borderId="1" xfId="4111" applyNumberFormat="1" applyFill="1" applyBorder="1" applyAlignment="1" applyProtection="1">
      <alignment horizontal="center"/>
      <protection locked="0"/>
    </xf>
    <xf numFmtId="166" fontId="17" fillId="17" borderId="1" xfId="11942" applyNumberFormat="1" applyFont="1" applyFill="1" applyBorder="1" applyAlignment="1" applyProtection="1">
      <alignment horizontal="center"/>
      <protection locked="0"/>
    </xf>
    <xf numFmtId="49" fontId="17" fillId="17" borderId="1" xfId="11942" applyNumberFormat="1" applyFont="1" applyFill="1" applyBorder="1" applyAlignment="1" applyProtection="1">
      <alignment horizontal="center"/>
      <protection locked="0"/>
    </xf>
    <xf numFmtId="49" fontId="38" fillId="17" borderId="1" xfId="4111" applyNumberFormat="1" applyFont="1" applyFill="1" applyBorder="1" applyAlignment="1" applyProtection="1">
      <alignment horizontal="left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4" fillId="17" borderId="15" xfId="0" applyFont="1" applyFill="1" applyBorder="1" applyAlignment="1">
      <alignment horizontal="center"/>
    </xf>
    <xf numFmtId="0" fontId="44" fillId="17" borderId="18" xfId="0" applyFont="1" applyFill="1" applyBorder="1" applyAlignment="1">
      <alignment horizontal="center"/>
    </xf>
    <xf numFmtId="0" fontId="44" fillId="17" borderId="17" xfId="0" applyFont="1" applyFill="1" applyBorder="1" applyAlignment="1">
      <alignment horizontal="center"/>
    </xf>
    <xf numFmtId="0" fontId="46" fillId="17" borderId="31" xfId="0" applyFont="1" applyFill="1" applyBorder="1" applyAlignment="1">
      <alignment horizontal="center"/>
    </xf>
    <xf numFmtId="0" fontId="46" fillId="17" borderId="32" xfId="0" applyFont="1" applyFill="1" applyBorder="1" applyAlignment="1">
      <alignment horizontal="center"/>
    </xf>
    <xf numFmtId="0" fontId="46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  <xf numFmtId="166" fontId="17" fillId="0" borderId="1" xfId="11942" applyNumberFormat="1" applyFont="1" applyFill="1" applyBorder="1" applyAlignment="1" applyProtection="1">
      <alignment horizontal="center"/>
      <protection locked="0"/>
    </xf>
    <xf numFmtId="49" fontId="17" fillId="0" borderId="1" xfId="11942" applyNumberFormat="1" applyFont="1" applyFill="1" applyBorder="1" applyAlignment="1" applyProtection="1">
      <alignment horizontal="center"/>
      <protection locked="0"/>
    </xf>
    <xf numFmtId="49" fontId="38" fillId="0" borderId="1" xfId="4111" applyNumberFormat="1" applyFont="1" applyFill="1" applyBorder="1" applyAlignment="1" applyProtection="1">
      <alignment horizontal="left"/>
      <protection locked="0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114300</xdr:rowOff>
    </xdr:from>
    <xdr:to>
      <xdr:col>18</xdr:col>
      <xdr:colOff>505647</xdr:colOff>
      <xdr:row>51</xdr:row>
      <xdr:rowOff>86874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5" y="114300"/>
          <a:ext cx="5887272" cy="82307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3</xdr:row>
          <xdr:rowOff>9525</xdr:rowOff>
        </xdr:from>
        <xdr:to>
          <xdr:col>6</xdr:col>
          <xdr:colOff>95250</xdr:colOff>
          <xdr:row>6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66675</xdr:rowOff>
        </xdr:from>
        <xdr:to>
          <xdr:col>8</xdr:col>
          <xdr:colOff>409575</xdr:colOff>
          <xdr:row>12</xdr:row>
          <xdr:rowOff>95250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</xdr:row>
          <xdr:rowOff>114300</xdr:rowOff>
        </xdr:from>
        <xdr:to>
          <xdr:col>7</xdr:col>
          <xdr:colOff>438150</xdr:colOff>
          <xdr:row>6</xdr:row>
          <xdr:rowOff>133350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0"/>
  <sheetViews>
    <sheetView tabSelected="1" topLeftCell="A10" zoomScale="120" zoomScaleNormal="120" workbookViewId="0">
      <selection activeCell="Z23" sqref="X23:Z23"/>
    </sheetView>
  </sheetViews>
  <sheetFormatPr defaultColWidth="11.5703125" defaultRowHeight="12.75" x14ac:dyDescent="0.2"/>
  <cols>
    <col min="1" max="1" width="18.7109375" style="27" customWidth="1"/>
    <col min="2" max="2" width="14.5703125" style="27" customWidth="1"/>
    <col min="3" max="3" width="11.5703125" style="27"/>
    <col min="4" max="4" width="14.5703125" style="27" customWidth="1"/>
    <col min="5" max="5" width="11.5703125" style="27"/>
    <col min="6" max="6" width="10.28515625" style="27" bestFit="1" customWidth="1"/>
    <col min="7" max="7" width="12.140625" style="27" bestFit="1" customWidth="1"/>
    <col min="8" max="8" width="11.5703125" style="66"/>
    <col min="9" max="9" width="15" style="67" customWidth="1"/>
    <col min="10" max="10" width="11.5703125" style="67" customWidth="1"/>
    <col min="11" max="11" width="11.7109375" style="67" customWidth="1"/>
    <col min="12" max="12" width="12.140625" style="67" bestFit="1" customWidth="1"/>
    <col min="13" max="13" width="11.5703125" style="67"/>
    <col min="14" max="14" width="13.5703125" style="68" customWidth="1"/>
    <col min="15" max="15" width="13.5703125" style="67" customWidth="1"/>
    <col min="16" max="17" width="11.5703125" style="30"/>
    <col min="18" max="19" width="14.140625" style="30" customWidth="1"/>
    <col min="20" max="21" width="11.5703125" style="27"/>
    <col min="22" max="22" width="11.5703125" style="30"/>
    <col min="23" max="23" width="11.5703125" style="104"/>
    <col min="24" max="16384" width="11.5703125" style="30"/>
  </cols>
  <sheetData>
    <row r="1" spans="1:26" s="4" customFormat="1" ht="16.5" thickBot="1" x14ac:dyDescent="0.25">
      <c r="A1" s="113" t="s">
        <v>4</v>
      </c>
      <c r="B1" s="98" t="s">
        <v>47</v>
      </c>
      <c r="C1" s="3"/>
      <c r="D1" s="132" t="s">
        <v>33</v>
      </c>
      <c r="E1" s="133"/>
      <c r="F1" s="133"/>
      <c r="G1" s="134"/>
      <c r="I1" s="132" t="s">
        <v>34</v>
      </c>
      <c r="J1" s="133"/>
      <c r="K1" s="133"/>
      <c r="L1" s="134" t="s">
        <v>12</v>
      </c>
      <c r="M1" s="5"/>
      <c r="N1" s="5"/>
      <c r="O1" s="5"/>
      <c r="P1" s="5"/>
      <c r="Q1" s="5"/>
      <c r="R1" s="5"/>
      <c r="S1" s="5"/>
      <c r="T1" s="76"/>
      <c r="U1" s="76"/>
      <c r="W1" s="103"/>
    </row>
    <row r="2" spans="1:26" s="4" customFormat="1" ht="30.75" thickBot="1" x14ac:dyDescent="0.3">
      <c r="A2" s="114" t="s">
        <v>0</v>
      </c>
      <c r="B2" s="101" t="s">
        <v>44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6"/>
      <c r="U2" s="76"/>
      <c r="W2" s="103"/>
    </row>
    <row r="3" spans="1:26" s="4" customFormat="1" ht="13.9" customHeight="1" x14ac:dyDescent="0.2">
      <c r="A3" s="114" t="s">
        <v>5</v>
      </c>
      <c r="B3" s="102" t="s">
        <v>46</v>
      </c>
      <c r="C3" s="9"/>
      <c r="D3" s="91" t="s">
        <v>13</v>
      </c>
      <c r="E3" s="10">
        <v>41747</v>
      </c>
      <c r="F3" s="11">
        <f>E3-B14</f>
        <v>0</v>
      </c>
      <c r="G3" s="83">
        <f>C31</f>
        <v>16484.649999999994</v>
      </c>
      <c r="I3" s="91" t="s">
        <v>13</v>
      </c>
      <c r="J3" s="10">
        <v>41747</v>
      </c>
      <c r="K3" s="11">
        <f>J3-B37</f>
        <v>0</v>
      </c>
      <c r="L3" s="83">
        <f>C54</f>
        <v>41747</v>
      </c>
      <c r="M3" s="5"/>
      <c r="N3" s="5"/>
      <c r="O3" s="5"/>
      <c r="P3" s="5"/>
      <c r="Q3" s="5"/>
      <c r="R3" s="5"/>
      <c r="S3" s="5"/>
      <c r="T3" s="76"/>
      <c r="U3" s="76"/>
      <c r="W3" s="103"/>
    </row>
    <row r="4" spans="1:26" s="4" customFormat="1" ht="15" x14ac:dyDescent="0.25">
      <c r="A4" s="114" t="s">
        <v>2</v>
      </c>
      <c r="B4" s="100" t="s">
        <v>45</v>
      </c>
      <c r="D4" s="92" t="s">
        <v>17</v>
      </c>
      <c r="E4" s="12">
        <v>3630</v>
      </c>
      <c r="F4" s="13">
        <f>E4-D14</f>
        <v>0</v>
      </c>
      <c r="G4" s="84">
        <f>E31</f>
        <v>1608.99</v>
      </c>
      <c r="I4" s="92" t="s">
        <v>17</v>
      </c>
      <c r="J4" s="12">
        <v>3630</v>
      </c>
      <c r="K4" s="13">
        <f>J4-D37</f>
        <v>0</v>
      </c>
      <c r="L4" s="84">
        <f>E54</f>
        <v>3630</v>
      </c>
      <c r="M4" s="5"/>
      <c r="N4" s="5"/>
      <c r="O4" s="5"/>
      <c r="P4" s="5"/>
      <c r="Q4" s="5"/>
      <c r="R4" s="5"/>
      <c r="S4" s="5"/>
      <c r="T4" s="76"/>
      <c r="U4" s="76"/>
      <c r="W4" s="103"/>
    </row>
    <row r="5" spans="1:26" s="4" customFormat="1" ht="15" x14ac:dyDescent="0.2">
      <c r="A5" s="114" t="s">
        <v>8</v>
      </c>
      <c r="B5" s="2"/>
      <c r="C5" s="14"/>
      <c r="D5" s="93" t="s">
        <v>28</v>
      </c>
      <c r="E5" s="15">
        <v>22731</v>
      </c>
      <c r="F5" s="16">
        <f>E5-F14</f>
        <v>0</v>
      </c>
      <c r="G5" s="85">
        <f>G31</f>
        <v>964.76999999999862</v>
      </c>
      <c r="I5" s="93" t="s">
        <v>28</v>
      </c>
      <c r="J5" s="15">
        <v>22731</v>
      </c>
      <c r="K5" s="16">
        <f>J5-F37</f>
        <v>0</v>
      </c>
      <c r="L5" s="85">
        <f>G54</f>
        <v>22731</v>
      </c>
      <c r="M5" s="5"/>
      <c r="N5" s="5"/>
      <c r="O5" s="5"/>
      <c r="P5" s="5"/>
      <c r="Q5" s="5"/>
      <c r="R5" s="5"/>
      <c r="S5" s="5"/>
      <c r="T5" s="76"/>
      <c r="U5" s="76"/>
      <c r="W5" s="103"/>
    </row>
    <row r="6" spans="1:26" s="4" customFormat="1" ht="15" x14ac:dyDescent="0.2">
      <c r="A6" s="114"/>
      <c r="B6" s="2"/>
      <c r="C6" s="14"/>
      <c r="D6" s="93" t="s">
        <v>29</v>
      </c>
      <c r="F6" s="16"/>
      <c r="G6" s="85"/>
      <c r="I6" s="93" t="s">
        <v>29</v>
      </c>
      <c r="K6" s="16"/>
      <c r="L6" s="85"/>
      <c r="M6" s="5"/>
      <c r="N6" s="5"/>
      <c r="O6" s="5"/>
      <c r="P6" s="5"/>
      <c r="Q6" s="5"/>
      <c r="R6" s="5"/>
      <c r="S6" s="5"/>
      <c r="T6" s="76"/>
      <c r="U6" s="76"/>
      <c r="W6" s="103"/>
    </row>
    <row r="7" spans="1:26" s="4" customFormat="1" ht="15" x14ac:dyDescent="0.2">
      <c r="A7" s="114" t="s">
        <v>35</v>
      </c>
      <c r="B7" s="2" t="s">
        <v>43</v>
      </c>
      <c r="C7" s="14"/>
      <c r="D7" s="93" t="s">
        <v>30</v>
      </c>
      <c r="E7" s="15"/>
      <c r="F7" s="16"/>
      <c r="G7" s="85"/>
      <c r="I7" s="93" t="s">
        <v>30</v>
      </c>
      <c r="J7" s="15"/>
      <c r="K7" s="16"/>
      <c r="L7" s="85"/>
      <c r="M7" s="5"/>
      <c r="N7" s="5"/>
      <c r="O7" s="5"/>
      <c r="P7" s="5"/>
      <c r="Q7" s="5"/>
      <c r="R7" s="5"/>
      <c r="S7" s="5"/>
      <c r="T7" s="76"/>
      <c r="U7" s="76"/>
      <c r="W7" s="103"/>
    </row>
    <row r="8" spans="1:26" s="4" customFormat="1" ht="14.25" x14ac:dyDescent="0.2">
      <c r="A8" s="115"/>
      <c r="B8" s="99"/>
      <c r="C8" s="17"/>
      <c r="D8" s="94" t="s">
        <v>18</v>
      </c>
      <c r="E8" s="15">
        <v>10473</v>
      </c>
      <c r="F8" s="16">
        <f>E8-O14</f>
        <v>0</v>
      </c>
      <c r="G8" s="85">
        <f>P31</f>
        <v>0</v>
      </c>
      <c r="I8" s="94" t="s">
        <v>18</v>
      </c>
      <c r="J8" s="15"/>
      <c r="K8" s="16" t="s">
        <v>22</v>
      </c>
      <c r="L8" s="85" t="s">
        <v>22</v>
      </c>
      <c r="M8" s="18"/>
      <c r="N8" s="18"/>
      <c r="O8" s="18"/>
      <c r="P8" s="129"/>
      <c r="Q8" s="129"/>
      <c r="R8" s="18"/>
      <c r="S8" s="18"/>
      <c r="T8" s="77"/>
      <c r="U8" s="77"/>
      <c r="W8" s="103"/>
    </row>
    <row r="9" spans="1:26" s="4" customFormat="1" x14ac:dyDescent="0.2">
      <c r="A9" s="19"/>
      <c r="B9" s="20"/>
      <c r="C9" s="20"/>
      <c r="D9" s="95" t="s">
        <v>36</v>
      </c>
      <c r="E9" s="15">
        <v>31419</v>
      </c>
      <c r="F9" s="21">
        <f>E9-S14</f>
        <v>0</v>
      </c>
      <c r="G9" s="86">
        <f>T31</f>
        <v>12346.920000000002</v>
      </c>
      <c r="I9" s="95" t="s">
        <v>36</v>
      </c>
      <c r="J9" s="15">
        <v>10473</v>
      </c>
      <c r="K9" s="21">
        <f>J9-O37</f>
        <v>0</v>
      </c>
      <c r="L9" s="86">
        <f>P54</f>
        <v>10473</v>
      </c>
      <c r="M9" s="22"/>
      <c r="N9" s="23"/>
      <c r="O9" s="23"/>
      <c r="P9" s="23"/>
      <c r="Q9" s="24"/>
      <c r="R9" s="24"/>
      <c r="S9" s="25"/>
      <c r="T9" s="35"/>
      <c r="U9" s="35"/>
      <c r="W9" s="103"/>
    </row>
    <row r="10" spans="1:26" ht="13.5" thickBot="1" x14ac:dyDescent="0.25">
      <c r="A10" s="26"/>
      <c r="D10" s="96"/>
      <c r="E10" s="28"/>
      <c r="F10" s="29" t="s">
        <v>22</v>
      </c>
      <c r="G10" s="87" t="s">
        <v>22</v>
      </c>
      <c r="H10" s="27"/>
      <c r="I10" s="96"/>
      <c r="J10" s="28"/>
      <c r="K10" s="29" t="s">
        <v>22</v>
      </c>
      <c r="L10" s="87">
        <f>T54</f>
        <v>0</v>
      </c>
      <c r="M10" s="30"/>
      <c r="N10" s="30"/>
      <c r="O10" s="30"/>
    </row>
    <row r="11" spans="1:26" ht="13.5" thickBot="1" x14ac:dyDescent="0.25">
      <c r="A11" s="26"/>
      <c r="D11" s="88" t="s">
        <v>27</v>
      </c>
      <c r="E11" s="89"/>
      <c r="F11" s="89">
        <f>SUM(E3:E10)-E11</f>
        <v>110000</v>
      </c>
      <c r="G11" s="90"/>
      <c r="H11" s="27"/>
      <c r="I11" s="88" t="s">
        <v>27</v>
      </c>
      <c r="J11" s="89"/>
      <c r="K11" s="89">
        <f>SUM(J3:J10)-J11</f>
        <v>78581</v>
      </c>
      <c r="L11" s="90"/>
      <c r="M11" s="30"/>
      <c r="N11" s="30" t="s">
        <v>67</v>
      </c>
      <c r="O11" s="30"/>
      <c r="T11" s="30"/>
      <c r="V11" s="27"/>
      <c r="W11" s="30"/>
      <c r="X11" s="104"/>
    </row>
    <row r="12" spans="1:26" ht="13.5" thickBot="1" x14ac:dyDescent="0.25">
      <c r="D12" s="31"/>
      <c r="E12" s="32"/>
      <c r="F12" s="33"/>
      <c r="H12" s="31"/>
      <c r="I12" s="34"/>
      <c r="J12" s="34"/>
      <c r="K12" s="35"/>
      <c r="L12" s="35"/>
      <c r="M12" s="35"/>
      <c r="N12" s="35"/>
      <c r="O12" s="35"/>
      <c r="P12" s="35"/>
      <c r="Q12" s="35"/>
      <c r="R12" s="35"/>
      <c r="S12" s="35"/>
      <c r="T12" s="30"/>
      <c r="V12" s="27"/>
      <c r="W12" s="30"/>
      <c r="X12" s="104"/>
    </row>
    <row r="13" spans="1:26" s="38" customFormat="1" ht="40.9" customHeight="1" thickBot="1" x14ac:dyDescent="0.25">
      <c r="A13" s="36" t="s">
        <v>14</v>
      </c>
      <c r="B13" s="135" t="s">
        <v>13</v>
      </c>
      <c r="C13" s="136"/>
      <c r="D13" s="137" t="s">
        <v>7</v>
      </c>
      <c r="E13" s="136"/>
      <c r="F13" s="138" t="s">
        <v>23</v>
      </c>
      <c r="G13" s="131"/>
      <c r="H13" s="130" t="s">
        <v>24</v>
      </c>
      <c r="I13" s="131"/>
      <c r="J13" s="130" t="s">
        <v>25</v>
      </c>
      <c r="K13" s="131"/>
      <c r="L13" s="130" t="s">
        <v>26</v>
      </c>
      <c r="M13" s="131"/>
      <c r="N13" s="117" t="s">
        <v>68</v>
      </c>
      <c r="O13" s="139" t="s">
        <v>37</v>
      </c>
      <c r="P13" s="140"/>
      <c r="Q13" s="141" t="s">
        <v>38</v>
      </c>
      <c r="R13" s="140"/>
      <c r="S13" s="144" t="s">
        <v>39</v>
      </c>
      <c r="T13" s="143"/>
      <c r="U13" s="142" t="s">
        <v>40</v>
      </c>
      <c r="V13" s="143"/>
      <c r="W13" s="37" t="s">
        <v>15</v>
      </c>
      <c r="X13" s="105" t="s">
        <v>3</v>
      </c>
      <c r="Y13" s="78" t="s">
        <v>9</v>
      </c>
      <c r="Z13" s="79" t="s">
        <v>6</v>
      </c>
    </row>
    <row r="14" spans="1:26" x14ac:dyDescent="0.2">
      <c r="A14" s="39" t="s">
        <v>31</v>
      </c>
      <c r="B14" s="40">
        <f>E3</f>
        <v>41747</v>
      </c>
      <c r="C14" s="41" t="s">
        <v>1</v>
      </c>
      <c r="D14" s="40">
        <f>E4</f>
        <v>3630</v>
      </c>
      <c r="E14" s="41" t="s">
        <v>1</v>
      </c>
      <c r="F14" s="42">
        <f>E5</f>
        <v>22731</v>
      </c>
      <c r="G14" s="41" t="s">
        <v>1</v>
      </c>
      <c r="H14" s="43">
        <f>F14*8%</f>
        <v>1818.48</v>
      </c>
      <c r="I14" s="43" t="s">
        <v>1</v>
      </c>
      <c r="J14" s="43">
        <f>(F14-H14)*85%</f>
        <v>17775.642</v>
      </c>
      <c r="K14" s="43" t="s">
        <v>1</v>
      </c>
      <c r="L14" s="43">
        <f>(F14-H14)*15%</f>
        <v>3136.8780000000002</v>
      </c>
      <c r="M14" s="43" t="s">
        <v>1</v>
      </c>
      <c r="N14" s="43"/>
      <c r="O14" s="44">
        <f>E8</f>
        <v>10473</v>
      </c>
      <c r="P14" s="45" t="s">
        <v>1</v>
      </c>
      <c r="Q14" s="44">
        <f>O14*0.08</f>
        <v>837.84</v>
      </c>
      <c r="R14" s="41" t="s">
        <v>1</v>
      </c>
      <c r="S14" s="40">
        <f>E9</f>
        <v>31419</v>
      </c>
      <c r="T14" s="41" t="s">
        <v>1</v>
      </c>
      <c r="U14" s="40">
        <f>S14*0.08</f>
        <v>2513.52</v>
      </c>
      <c r="V14" s="41" t="s">
        <v>1</v>
      </c>
      <c r="W14" s="46"/>
      <c r="X14" s="106"/>
      <c r="Y14" s="47"/>
      <c r="Z14" s="80"/>
    </row>
    <row r="15" spans="1:26" x14ac:dyDescent="0.2">
      <c r="A15" s="48" t="s">
        <v>48</v>
      </c>
      <c r="B15" s="1">
        <v>1087.75</v>
      </c>
      <c r="C15" s="73">
        <f>B14-B15</f>
        <v>40659.25</v>
      </c>
      <c r="D15" s="1">
        <v>87.02</v>
      </c>
      <c r="E15" s="73">
        <f>D14-D15</f>
        <v>3542.98</v>
      </c>
      <c r="F15" s="1"/>
      <c r="G15" s="73">
        <f>F14-F15</f>
        <v>22731</v>
      </c>
      <c r="H15" s="49"/>
      <c r="I15" s="73">
        <f>H14-H15</f>
        <v>1818.48</v>
      </c>
      <c r="J15" s="49"/>
      <c r="K15" s="73">
        <f>J14-J15</f>
        <v>17775.642</v>
      </c>
      <c r="L15" s="49"/>
      <c r="M15" s="73">
        <f>L14-L15</f>
        <v>3136.8780000000002</v>
      </c>
      <c r="N15" s="49"/>
      <c r="O15" s="1">
        <v>4759.13</v>
      </c>
      <c r="P15" s="74">
        <f>O14-O15</f>
        <v>5713.87</v>
      </c>
      <c r="Q15" s="49">
        <v>352.53</v>
      </c>
      <c r="R15" s="74">
        <f>Q14-Q15</f>
        <v>485.31000000000006</v>
      </c>
      <c r="S15" s="50"/>
      <c r="T15" s="75"/>
      <c r="U15" s="50"/>
      <c r="V15" s="75"/>
      <c r="W15" s="51">
        <f t="shared" ref="W15:W31" si="0">B15+D15+F15+O15+S15</f>
        <v>5933.9</v>
      </c>
      <c r="X15" s="107" t="s">
        <v>49</v>
      </c>
      <c r="Y15" s="124" t="s">
        <v>50</v>
      </c>
      <c r="Z15" s="53" t="s">
        <v>51</v>
      </c>
    </row>
    <row r="16" spans="1:26" x14ac:dyDescent="0.2">
      <c r="A16" s="48" t="s">
        <v>52</v>
      </c>
      <c r="B16" s="1">
        <v>2741.69</v>
      </c>
      <c r="C16" s="73">
        <f t="shared" ref="C16:C31" si="1">C15-B16</f>
        <v>37917.56</v>
      </c>
      <c r="D16" s="1">
        <v>219.34</v>
      </c>
      <c r="E16" s="73">
        <f>E15-D16</f>
        <v>3323.64</v>
      </c>
      <c r="F16" s="1">
        <v>0</v>
      </c>
      <c r="G16" s="73">
        <f>G15-F16</f>
        <v>22731</v>
      </c>
      <c r="H16" s="49"/>
      <c r="I16" s="73">
        <f>I15-H16</f>
        <v>1818.48</v>
      </c>
      <c r="J16" s="49"/>
      <c r="K16" s="73">
        <f>K15-J16</f>
        <v>17775.642</v>
      </c>
      <c r="L16" s="49"/>
      <c r="M16" s="73">
        <f>M15-L16</f>
        <v>3136.8780000000002</v>
      </c>
      <c r="N16" s="49"/>
      <c r="O16" s="1">
        <v>3104.15</v>
      </c>
      <c r="P16" s="74">
        <f>P15-O16</f>
        <v>2609.7199999999998</v>
      </c>
      <c r="Q16" s="49">
        <v>229.94</v>
      </c>
      <c r="R16" s="74">
        <f>R15-Q16</f>
        <v>255.37000000000006</v>
      </c>
      <c r="S16" s="50"/>
      <c r="T16" s="75"/>
      <c r="U16" s="50"/>
      <c r="V16" s="75"/>
      <c r="W16" s="51">
        <f t="shared" si="0"/>
        <v>6065.18</v>
      </c>
      <c r="X16" s="108">
        <v>43026</v>
      </c>
      <c r="Y16" s="125" t="s">
        <v>53</v>
      </c>
      <c r="Z16" s="54" t="s">
        <v>54</v>
      </c>
    </row>
    <row r="17" spans="1:26" x14ac:dyDescent="0.2">
      <c r="A17" s="48" t="s">
        <v>55</v>
      </c>
      <c r="B17" s="1">
        <v>3733.49</v>
      </c>
      <c r="C17" s="73">
        <f t="shared" si="1"/>
        <v>34184.07</v>
      </c>
      <c r="D17" s="1">
        <v>298.68</v>
      </c>
      <c r="E17" s="73">
        <f t="shared" ref="E17:E31" si="2">E16-D17</f>
        <v>3024.96</v>
      </c>
      <c r="F17" s="1"/>
      <c r="G17" s="73">
        <f t="shared" ref="G17:G31" si="3">G16-F17</f>
        <v>22731</v>
      </c>
      <c r="H17" s="49"/>
      <c r="I17" s="73">
        <f t="shared" ref="I17:I31" si="4">I16-H17</f>
        <v>1818.48</v>
      </c>
      <c r="J17" s="49"/>
      <c r="K17" s="73">
        <f t="shared" ref="K17:K31" si="5">K16-J17</f>
        <v>17775.642</v>
      </c>
      <c r="L17" s="49"/>
      <c r="M17" s="73">
        <f t="shared" ref="M17:M31" si="6">M16-L17</f>
        <v>3136.8780000000002</v>
      </c>
      <c r="N17" s="49"/>
      <c r="O17" s="1">
        <v>2609.7199999999998</v>
      </c>
      <c r="P17" s="74">
        <f t="shared" ref="P17:P31" si="7">P16-O17</f>
        <v>0</v>
      </c>
      <c r="Q17" s="49">
        <v>189.72</v>
      </c>
      <c r="R17" s="74">
        <f t="shared" ref="R17:R31" si="8">R16-Q17</f>
        <v>65.650000000000063</v>
      </c>
      <c r="S17" s="50"/>
      <c r="T17" s="75"/>
      <c r="U17" s="50"/>
      <c r="V17" s="75"/>
      <c r="W17" s="51">
        <f t="shared" si="0"/>
        <v>6641.8899999999994</v>
      </c>
      <c r="X17" s="107">
        <v>43084</v>
      </c>
      <c r="Y17" s="124" t="s">
        <v>56</v>
      </c>
      <c r="Z17" s="53" t="s">
        <v>57</v>
      </c>
    </row>
    <row r="18" spans="1:26" x14ac:dyDescent="0.2">
      <c r="A18" s="48" t="s">
        <v>58</v>
      </c>
      <c r="B18" s="1">
        <v>2145.77</v>
      </c>
      <c r="C18" s="73">
        <f t="shared" si="1"/>
        <v>32038.3</v>
      </c>
      <c r="D18" s="1">
        <v>171.66</v>
      </c>
      <c r="E18" s="73">
        <f t="shared" si="2"/>
        <v>2853.3</v>
      </c>
      <c r="F18" s="1">
        <v>10944.03</v>
      </c>
      <c r="G18" s="73">
        <f t="shared" si="3"/>
        <v>11786.97</v>
      </c>
      <c r="H18" s="49">
        <v>810.67</v>
      </c>
      <c r="I18" s="73">
        <f t="shared" si="4"/>
        <v>1007.8100000000001</v>
      </c>
      <c r="J18" s="49">
        <v>10133.36</v>
      </c>
      <c r="K18" s="73">
        <f t="shared" si="5"/>
        <v>7642.2819999999992</v>
      </c>
      <c r="L18" s="49"/>
      <c r="M18" s="73">
        <f t="shared" si="6"/>
        <v>3136.8780000000002</v>
      </c>
      <c r="N18" s="49"/>
      <c r="O18" s="55"/>
      <c r="P18" s="74">
        <f t="shared" si="7"/>
        <v>0</v>
      </c>
      <c r="Q18" s="55"/>
      <c r="R18" s="74">
        <f t="shared" si="8"/>
        <v>65.650000000000063</v>
      </c>
      <c r="S18" s="1">
        <v>2205.36</v>
      </c>
      <c r="T18" s="74">
        <f>S14-S18</f>
        <v>29213.64</v>
      </c>
      <c r="U18" s="49">
        <v>163.36000000000001</v>
      </c>
      <c r="V18" s="74">
        <f>U14-U18</f>
        <v>2350.16</v>
      </c>
      <c r="W18" s="51">
        <f t="shared" si="0"/>
        <v>15466.820000000002</v>
      </c>
      <c r="X18" s="109">
        <v>43113</v>
      </c>
      <c r="Y18" s="116" t="s">
        <v>59</v>
      </c>
      <c r="Z18" s="56" t="s">
        <v>60</v>
      </c>
    </row>
    <row r="19" spans="1:26" x14ac:dyDescent="0.2">
      <c r="A19" s="48" t="s">
        <v>61</v>
      </c>
      <c r="B19" s="1">
        <v>3163.38</v>
      </c>
      <c r="C19" s="73">
        <f t="shared" si="1"/>
        <v>28874.92</v>
      </c>
      <c r="D19" s="1">
        <v>253.07</v>
      </c>
      <c r="E19" s="73">
        <f t="shared" si="2"/>
        <v>2600.23</v>
      </c>
      <c r="F19" s="1">
        <v>1895.85</v>
      </c>
      <c r="G19" s="73">
        <f t="shared" si="3"/>
        <v>9891.119999999999</v>
      </c>
      <c r="H19" s="49">
        <v>140.43</v>
      </c>
      <c r="I19" s="73">
        <f t="shared" si="4"/>
        <v>867.38000000000011</v>
      </c>
      <c r="J19" s="49">
        <v>1755.42</v>
      </c>
      <c r="K19" s="73">
        <f t="shared" si="5"/>
        <v>5886.8619999999992</v>
      </c>
      <c r="L19" s="49"/>
      <c r="M19" s="73">
        <f t="shared" si="6"/>
        <v>3136.8780000000002</v>
      </c>
      <c r="N19" s="49"/>
      <c r="O19" s="55"/>
      <c r="P19" s="74">
        <f t="shared" si="7"/>
        <v>0</v>
      </c>
      <c r="Q19" s="55"/>
      <c r="R19" s="74">
        <f t="shared" si="8"/>
        <v>65.650000000000063</v>
      </c>
      <c r="S19" s="1">
        <v>3040.85</v>
      </c>
      <c r="T19" s="74">
        <f>T18-S19</f>
        <v>26172.79</v>
      </c>
      <c r="U19" s="49">
        <v>225.25</v>
      </c>
      <c r="V19" s="74">
        <f>V18-U19</f>
        <v>2124.91</v>
      </c>
      <c r="W19" s="51">
        <f t="shared" si="0"/>
        <v>8353.15</v>
      </c>
      <c r="X19" s="109">
        <v>43144</v>
      </c>
      <c r="Y19" s="116" t="s">
        <v>62</v>
      </c>
      <c r="Z19" s="56" t="s">
        <v>63</v>
      </c>
    </row>
    <row r="20" spans="1:26" x14ac:dyDescent="0.2">
      <c r="A20" s="48" t="s">
        <v>64</v>
      </c>
      <c r="B20" s="1">
        <v>2141.9699999999998</v>
      </c>
      <c r="C20" s="73">
        <f t="shared" si="1"/>
        <v>26732.949999999997</v>
      </c>
      <c r="D20" s="1">
        <v>171.36</v>
      </c>
      <c r="E20" s="73">
        <f t="shared" si="2"/>
        <v>2428.87</v>
      </c>
      <c r="F20" s="1">
        <v>1572.9</v>
      </c>
      <c r="G20" s="73">
        <f t="shared" si="3"/>
        <v>8318.2199999999993</v>
      </c>
      <c r="H20" s="49">
        <v>116.51</v>
      </c>
      <c r="I20" s="73">
        <f t="shared" si="4"/>
        <v>750.87000000000012</v>
      </c>
      <c r="J20" s="49">
        <v>1456.39</v>
      </c>
      <c r="K20" s="73">
        <f t="shared" si="5"/>
        <v>4430.4719999999988</v>
      </c>
      <c r="L20" s="49"/>
      <c r="M20" s="73">
        <f t="shared" si="6"/>
        <v>3136.8780000000002</v>
      </c>
      <c r="N20" s="49"/>
      <c r="O20" s="55"/>
      <c r="P20" s="74">
        <f t="shared" si="7"/>
        <v>0</v>
      </c>
      <c r="Q20" s="55"/>
      <c r="R20" s="74">
        <f t="shared" si="8"/>
        <v>65.650000000000063</v>
      </c>
      <c r="S20" s="1">
        <v>2687.96</v>
      </c>
      <c r="T20" s="74">
        <f t="shared" ref="T20:T31" si="9">T19-S20</f>
        <v>23484.83</v>
      </c>
      <c r="U20" s="49">
        <v>199.11</v>
      </c>
      <c r="V20" s="74">
        <f t="shared" ref="V20:V31" si="10">V19-U20</f>
        <v>1925.7999999999997</v>
      </c>
      <c r="W20" s="51">
        <f t="shared" si="0"/>
        <v>6574.1900000000005</v>
      </c>
      <c r="X20" s="109">
        <v>43160</v>
      </c>
      <c r="Y20" s="116" t="s">
        <v>65</v>
      </c>
      <c r="Z20" s="56" t="s">
        <v>66</v>
      </c>
    </row>
    <row r="21" spans="1:26" x14ac:dyDescent="0.2">
      <c r="A21" s="48" t="s">
        <v>85</v>
      </c>
      <c r="B21" s="1">
        <v>1961.22</v>
      </c>
      <c r="C21" s="73">
        <f t="shared" si="1"/>
        <v>24771.729999999996</v>
      </c>
      <c r="D21" s="1">
        <v>156.9</v>
      </c>
      <c r="E21" s="73">
        <f t="shared" si="2"/>
        <v>2271.9699999999998</v>
      </c>
      <c r="F21" s="1">
        <v>1436.9</v>
      </c>
      <c r="G21" s="73">
        <f t="shared" si="3"/>
        <v>6881.32</v>
      </c>
      <c r="H21" s="49">
        <v>106.44</v>
      </c>
      <c r="I21" s="73">
        <f t="shared" si="4"/>
        <v>644.43000000000006</v>
      </c>
      <c r="J21" s="49">
        <v>1330.46</v>
      </c>
      <c r="K21" s="73">
        <f t="shared" si="5"/>
        <v>3100.0119999999988</v>
      </c>
      <c r="L21" s="49"/>
      <c r="M21" s="73">
        <f t="shared" si="6"/>
        <v>3136.8780000000002</v>
      </c>
      <c r="N21" s="49"/>
      <c r="O21" s="55"/>
      <c r="P21" s="74">
        <f t="shared" si="7"/>
        <v>0</v>
      </c>
      <c r="Q21" s="55"/>
      <c r="R21" s="74">
        <f t="shared" si="8"/>
        <v>65.650000000000063</v>
      </c>
      <c r="S21" s="1">
        <v>2331.96</v>
      </c>
      <c r="T21" s="74">
        <f t="shared" si="9"/>
        <v>21152.870000000003</v>
      </c>
      <c r="U21" s="49">
        <v>172.74</v>
      </c>
      <c r="V21" s="74">
        <f t="shared" si="10"/>
        <v>1753.0599999999997</v>
      </c>
      <c r="W21" s="51">
        <f t="shared" si="0"/>
        <v>5886.98</v>
      </c>
      <c r="X21" s="109">
        <v>43179</v>
      </c>
      <c r="Y21" s="116" t="s">
        <v>86</v>
      </c>
      <c r="Z21" s="56" t="s">
        <v>87</v>
      </c>
    </row>
    <row r="22" spans="1:26" x14ac:dyDescent="0.2">
      <c r="A22" s="48" t="s">
        <v>88</v>
      </c>
      <c r="B22" s="1">
        <v>2426.1799999999998</v>
      </c>
      <c r="C22" s="73">
        <f t="shared" si="1"/>
        <v>22345.549999999996</v>
      </c>
      <c r="D22" s="1">
        <v>194.1</v>
      </c>
      <c r="E22" s="73">
        <f t="shared" si="2"/>
        <v>2077.87</v>
      </c>
      <c r="F22" s="1">
        <f>H22+J22+L22+N22</f>
        <v>529.42999999999995</v>
      </c>
      <c r="G22" s="73">
        <f t="shared" si="3"/>
        <v>6351.8899999999994</v>
      </c>
      <c r="H22" s="49">
        <v>39.22</v>
      </c>
      <c r="I22" s="73">
        <f t="shared" si="4"/>
        <v>605.21</v>
      </c>
      <c r="J22" s="49">
        <v>490.21</v>
      </c>
      <c r="K22" s="73">
        <f t="shared" si="5"/>
        <v>2609.8019999999988</v>
      </c>
      <c r="L22" s="49"/>
      <c r="M22" s="73">
        <f t="shared" si="6"/>
        <v>3136.8780000000002</v>
      </c>
      <c r="N22" s="49"/>
      <c r="O22" s="55"/>
      <c r="P22" s="74">
        <f t="shared" si="7"/>
        <v>0</v>
      </c>
      <c r="Q22" s="55"/>
      <c r="R22" s="74">
        <f t="shared" si="8"/>
        <v>65.650000000000063</v>
      </c>
      <c r="S22" s="1">
        <v>2847.07</v>
      </c>
      <c r="T22" s="74">
        <f t="shared" si="9"/>
        <v>18305.800000000003</v>
      </c>
      <c r="U22" s="49">
        <v>210.89</v>
      </c>
      <c r="V22" s="74">
        <f t="shared" si="10"/>
        <v>1542.1699999999996</v>
      </c>
      <c r="W22" s="51">
        <f t="shared" si="0"/>
        <v>5996.78</v>
      </c>
      <c r="X22" s="109">
        <v>43222</v>
      </c>
      <c r="Y22" s="56" t="s">
        <v>89</v>
      </c>
      <c r="Z22" s="56" t="s">
        <v>90</v>
      </c>
    </row>
    <row r="23" spans="1:26" x14ac:dyDescent="0.2">
      <c r="A23" s="128" t="s">
        <v>95</v>
      </c>
      <c r="B23" s="1">
        <v>3210.2</v>
      </c>
      <c r="C23" s="73">
        <f t="shared" si="1"/>
        <v>19135.349999999995</v>
      </c>
      <c r="D23" s="1">
        <v>256.82</v>
      </c>
      <c r="E23" s="73">
        <f t="shared" si="2"/>
        <v>1821.05</v>
      </c>
      <c r="F23" s="1">
        <f t="shared" ref="F23:F31" si="11">H23+J23+L23+N23</f>
        <v>5387.1200000000008</v>
      </c>
      <c r="G23" s="73">
        <f t="shared" si="3"/>
        <v>964.76999999999862</v>
      </c>
      <c r="H23" s="49">
        <v>399.05</v>
      </c>
      <c r="I23" s="73">
        <f t="shared" si="4"/>
        <v>206.16000000000003</v>
      </c>
      <c r="J23" s="49">
        <v>1779.17</v>
      </c>
      <c r="K23" s="73">
        <f t="shared" si="5"/>
        <v>830.6319999999987</v>
      </c>
      <c r="L23" s="49">
        <v>3208.9</v>
      </c>
      <c r="M23" s="73">
        <f t="shared" si="6"/>
        <v>-72.021999999999935</v>
      </c>
      <c r="N23" s="49"/>
      <c r="O23" s="55"/>
      <c r="P23" s="74">
        <f t="shared" si="7"/>
        <v>0</v>
      </c>
      <c r="Q23" s="55"/>
      <c r="R23" s="74">
        <f t="shared" si="8"/>
        <v>65.650000000000063</v>
      </c>
      <c r="S23" s="1">
        <v>2428.0100000000002</v>
      </c>
      <c r="T23" s="74">
        <f t="shared" si="9"/>
        <v>15877.790000000003</v>
      </c>
      <c r="U23" s="49">
        <v>179.85</v>
      </c>
      <c r="V23" s="74">
        <f t="shared" si="10"/>
        <v>1362.3199999999997</v>
      </c>
      <c r="W23" s="51">
        <f t="shared" si="0"/>
        <v>11282.150000000001</v>
      </c>
      <c r="X23" s="126">
        <v>43283</v>
      </c>
      <c r="Y23" s="127" t="s">
        <v>93</v>
      </c>
      <c r="Z23" s="127" t="s">
        <v>91</v>
      </c>
    </row>
    <row r="24" spans="1:26" x14ac:dyDescent="0.2">
      <c r="A24" s="167" t="s">
        <v>94</v>
      </c>
      <c r="B24" s="1">
        <v>2650.7</v>
      </c>
      <c r="C24" s="73">
        <f t="shared" si="1"/>
        <v>16484.649999999994</v>
      </c>
      <c r="D24" s="1">
        <v>212.06</v>
      </c>
      <c r="E24" s="73">
        <f t="shared" si="2"/>
        <v>1608.99</v>
      </c>
      <c r="F24" s="1">
        <f t="shared" si="11"/>
        <v>0</v>
      </c>
      <c r="G24" s="73">
        <f t="shared" si="3"/>
        <v>964.76999999999862</v>
      </c>
      <c r="H24" s="49"/>
      <c r="I24" s="73">
        <f t="shared" si="4"/>
        <v>206.16000000000003</v>
      </c>
      <c r="J24" s="49"/>
      <c r="K24" s="73">
        <f t="shared" si="5"/>
        <v>830.6319999999987</v>
      </c>
      <c r="L24" s="49"/>
      <c r="M24" s="73">
        <f t="shared" si="6"/>
        <v>-72.021999999999935</v>
      </c>
      <c r="N24" s="49"/>
      <c r="O24" s="55"/>
      <c r="P24" s="74">
        <f t="shared" si="7"/>
        <v>0</v>
      </c>
      <c r="Q24" s="55"/>
      <c r="R24" s="74">
        <f t="shared" si="8"/>
        <v>65.650000000000063</v>
      </c>
      <c r="S24" s="1">
        <v>3530.87</v>
      </c>
      <c r="T24" s="74">
        <f t="shared" si="9"/>
        <v>12346.920000000002</v>
      </c>
      <c r="U24" s="49">
        <v>260.55</v>
      </c>
      <c r="V24" s="74">
        <f t="shared" si="10"/>
        <v>1101.7699999999998</v>
      </c>
      <c r="W24" s="51">
        <f t="shared" si="0"/>
        <v>6393.6299999999992</v>
      </c>
      <c r="X24" s="165">
        <v>43283</v>
      </c>
      <c r="Y24" s="166" t="s">
        <v>92</v>
      </c>
      <c r="Z24" s="166" t="s">
        <v>91</v>
      </c>
    </row>
    <row r="25" spans="1:26" x14ac:dyDescent="0.2">
      <c r="A25" s="48"/>
      <c r="B25" s="1"/>
      <c r="C25" s="73">
        <f t="shared" si="1"/>
        <v>16484.649999999994</v>
      </c>
      <c r="D25" s="1"/>
      <c r="E25" s="73">
        <f t="shared" si="2"/>
        <v>1608.99</v>
      </c>
      <c r="F25" s="1">
        <f t="shared" si="11"/>
        <v>0</v>
      </c>
      <c r="G25" s="73">
        <f t="shared" si="3"/>
        <v>964.76999999999862</v>
      </c>
      <c r="H25" s="49"/>
      <c r="I25" s="73">
        <f t="shared" si="4"/>
        <v>206.16000000000003</v>
      </c>
      <c r="J25" s="49"/>
      <c r="K25" s="73">
        <f t="shared" si="5"/>
        <v>830.6319999999987</v>
      </c>
      <c r="L25" s="49"/>
      <c r="M25" s="73">
        <f t="shared" si="6"/>
        <v>-72.021999999999935</v>
      </c>
      <c r="N25" s="49"/>
      <c r="O25" s="55"/>
      <c r="P25" s="74">
        <f t="shared" si="7"/>
        <v>0</v>
      </c>
      <c r="Q25" s="55"/>
      <c r="R25" s="74">
        <f t="shared" si="8"/>
        <v>65.650000000000063</v>
      </c>
      <c r="S25" s="1"/>
      <c r="T25" s="74">
        <f t="shared" si="9"/>
        <v>12346.920000000002</v>
      </c>
      <c r="U25" s="49"/>
      <c r="V25" s="74">
        <f t="shared" si="10"/>
        <v>1101.7699999999998</v>
      </c>
      <c r="W25" s="51">
        <f t="shared" si="0"/>
        <v>0</v>
      </c>
      <c r="X25" s="109"/>
      <c r="Y25" s="56"/>
      <c r="Z25" s="56"/>
    </row>
    <row r="26" spans="1:26" x14ac:dyDescent="0.2">
      <c r="A26" s="48"/>
      <c r="B26" s="1"/>
      <c r="C26" s="73">
        <f t="shared" si="1"/>
        <v>16484.649999999994</v>
      </c>
      <c r="D26" s="1"/>
      <c r="E26" s="73">
        <f t="shared" si="2"/>
        <v>1608.99</v>
      </c>
      <c r="F26" s="1">
        <f t="shared" si="11"/>
        <v>0</v>
      </c>
      <c r="G26" s="73">
        <f t="shared" si="3"/>
        <v>964.76999999999862</v>
      </c>
      <c r="H26" s="49"/>
      <c r="I26" s="73">
        <f t="shared" si="4"/>
        <v>206.16000000000003</v>
      </c>
      <c r="J26" s="49"/>
      <c r="K26" s="73">
        <f t="shared" si="5"/>
        <v>830.6319999999987</v>
      </c>
      <c r="L26" s="49"/>
      <c r="M26" s="73">
        <f t="shared" si="6"/>
        <v>-72.021999999999935</v>
      </c>
      <c r="N26" s="49"/>
      <c r="O26" s="55"/>
      <c r="P26" s="74">
        <f t="shared" si="7"/>
        <v>0</v>
      </c>
      <c r="Q26" s="55"/>
      <c r="R26" s="74">
        <f t="shared" si="8"/>
        <v>65.650000000000063</v>
      </c>
      <c r="S26" s="1"/>
      <c r="T26" s="74">
        <f t="shared" si="9"/>
        <v>12346.920000000002</v>
      </c>
      <c r="U26" s="49"/>
      <c r="V26" s="74">
        <f t="shared" si="10"/>
        <v>1101.7699999999998</v>
      </c>
      <c r="W26" s="51">
        <f t="shared" si="0"/>
        <v>0</v>
      </c>
      <c r="X26" s="109"/>
      <c r="Y26" s="56"/>
      <c r="Z26" s="56"/>
    </row>
    <row r="27" spans="1:26" x14ac:dyDescent="0.2">
      <c r="A27" s="48"/>
      <c r="B27" s="1"/>
      <c r="C27" s="73">
        <f t="shared" si="1"/>
        <v>16484.649999999994</v>
      </c>
      <c r="D27" s="1"/>
      <c r="E27" s="73">
        <f t="shared" si="2"/>
        <v>1608.99</v>
      </c>
      <c r="F27" s="1">
        <f t="shared" si="11"/>
        <v>0</v>
      </c>
      <c r="G27" s="73">
        <f t="shared" si="3"/>
        <v>964.76999999999862</v>
      </c>
      <c r="H27" s="49"/>
      <c r="I27" s="73">
        <f t="shared" si="4"/>
        <v>206.16000000000003</v>
      </c>
      <c r="J27" s="49"/>
      <c r="K27" s="73">
        <f t="shared" si="5"/>
        <v>830.6319999999987</v>
      </c>
      <c r="L27" s="49"/>
      <c r="M27" s="73">
        <f t="shared" si="6"/>
        <v>-72.021999999999935</v>
      </c>
      <c r="N27" s="49"/>
      <c r="O27" s="55"/>
      <c r="P27" s="74">
        <f t="shared" si="7"/>
        <v>0</v>
      </c>
      <c r="Q27" s="55"/>
      <c r="R27" s="74">
        <f t="shared" si="8"/>
        <v>65.650000000000063</v>
      </c>
      <c r="S27" s="1"/>
      <c r="T27" s="74">
        <f t="shared" si="9"/>
        <v>12346.920000000002</v>
      </c>
      <c r="U27" s="49"/>
      <c r="V27" s="74">
        <f t="shared" si="10"/>
        <v>1101.7699999999998</v>
      </c>
      <c r="W27" s="51">
        <f t="shared" si="0"/>
        <v>0</v>
      </c>
      <c r="X27" s="109"/>
      <c r="Y27" s="56"/>
      <c r="Z27" s="56"/>
    </row>
    <row r="28" spans="1:26" x14ac:dyDescent="0.2">
      <c r="A28" s="48"/>
      <c r="B28" s="1"/>
      <c r="C28" s="73">
        <f t="shared" si="1"/>
        <v>16484.649999999994</v>
      </c>
      <c r="D28" s="1"/>
      <c r="E28" s="73">
        <f t="shared" si="2"/>
        <v>1608.99</v>
      </c>
      <c r="F28" s="1">
        <f t="shared" si="11"/>
        <v>0</v>
      </c>
      <c r="G28" s="73">
        <f t="shared" si="3"/>
        <v>964.76999999999862</v>
      </c>
      <c r="H28" s="49"/>
      <c r="I28" s="73">
        <f t="shared" si="4"/>
        <v>206.16000000000003</v>
      </c>
      <c r="J28" s="49"/>
      <c r="K28" s="73">
        <f t="shared" si="5"/>
        <v>830.6319999999987</v>
      </c>
      <c r="L28" s="49"/>
      <c r="M28" s="73">
        <f t="shared" si="6"/>
        <v>-72.021999999999935</v>
      </c>
      <c r="N28" s="49"/>
      <c r="O28" s="55"/>
      <c r="P28" s="74">
        <f t="shared" si="7"/>
        <v>0</v>
      </c>
      <c r="Q28" s="55"/>
      <c r="R28" s="74">
        <f t="shared" si="8"/>
        <v>65.650000000000063</v>
      </c>
      <c r="S28" s="1"/>
      <c r="T28" s="74">
        <f t="shared" si="9"/>
        <v>12346.920000000002</v>
      </c>
      <c r="U28" s="49"/>
      <c r="V28" s="74">
        <f t="shared" si="10"/>
        <v>1101.7699999999998</v>
      </c>
      <c r="W28" s="51">
        <f t="shared" si="0"/>
        <v>0</v>
      </c>
      <c r="X28" s="109"/>
      <c r="Y28" s="56"/>
      <c r="Z28" s="56"/>
    </row>
    <row r="29" spans="1:26" x14ac:dyDescent="0.2">
      <c r="A29" s="48"/>
      <c r="B29" s="1"/>
      <c r="C29" s="73">
        <f t="shared" si="1"/>
        <v>16484.649999999994</v>
      </c>
      <c r="D29" s="1"/>
      <c r="E29" s="73">
        <f t="shared" si="2"/>
        <v>1608.99</v>
      </c>
      <c r="F29" s="1">
        <f t="shared" si="11"/>
        <v>0</v>
      </c>
      <c r="G29" s="73">
        <f t="shared" si="3"/>
        <v>964.76999999999862</v>
      </c>
      <c r="H29" s="49"/>
      <c r="I29" s="73">
        <f t="shared" si="4"/>
        <v>206.16000000000003</v>
      </c>
      <c r="J29" s="49"/>
      <c r="K29" s="73">
        <f t="shared" si="5"/>
        <v>830.6319999999987</v>
      </c>
      <c r="L29" s="49"/>
      <c r="M29" s="73">
        <f t="shared" si="6"/>
        <v>-72.021999999999935</v>
      </c>
      <c r="N29" s="49"/>
      <c r="O29" s="55"/>
      <c r="P29" s="74">
        <f t="shared" si="7"/>
        <v>0</v>
      </c>
      <c r="Q29" s="55"/>
      <c r="R29" s="74">
        <f t="shared" si="8"/>
        <v>65.650000000000063</v>
      </c>
      <c r="S29" s="1"/>
      <c r="T29" s="74">
        <f t="shared" si="9"/>
        <v>12346.920000000002</v>
      </c>
      <c r="U29" s="49"/>
      <c r="V29" s="74">
        <f t="shared" si="10"/>
        <v>1101.7699999999998</v>
      </c>
      <c r="W29" s="51">
        <f t="shared" si="0"/>
        <v>0</v>
      </c>
      <c r="X29" s="109"/>
      <c r="Y29" s="56"/>
      <c r="Z29" s="56"/>
    </row>
    <row r="30" spans="1:26" x14ac:dyDescent="0.2">
      <c r="A30" s="48"/>
      <c r="B30" s="1"/>
      <c r="C30" s="73">
        <f t="shared" si="1"/>
        <v>16484.649999999994</v>
      </c>
      <c r="D30" s="1"/>
      <c r="E30" s="73">
        <f t="shared" si="2"/>
        <v>1608.99</v>
      </c>
      <c r="F30" s="1">
        <f t="shared" si="11"/>
        <v>0</v>
      </c>
      <c r="G30" s="73">
        <f t="shared" si="3"/>
        <v>964.76999999999862</v>
      </c>
      <c r="H30" s="49"/>
      <c r="I30" s="73">
        <f t="shared" si="4"/>
        <v>206.16000000000003</v>
      </c>
      <c r="J30" s="49"/>
      <c r="K30" s="73">
        <f t="shared" si="5"/>
        <v>830.6319999999987</v>
      </c>
      <c r="L30" s="49"/>
      <c r="M30" s="73">
        <f t="shared" si="6"/>
        <v>-72.021999999999935</v>
      </c>
      <c r="N30" s="49"/>
      <c r="O30" s="55"/>
      <c r="P30" s="74">
        <f t="shared" si="7"/>
        <v>0</v>
      </c>
      <c r="Q30" s="55"/>
      <c r="R30" s="74">
        <f t="shared" si="8"/>
        <v>65.650000000000063</v>
      </c>
      <c r="S30" s="1"/>
      <c r="T30" s="74">
        <f t="shared" si="9"/>
        <v>12346.920000000002</v>
      </c>
      <c r="U30" s="49"/>
      <c r="V30" s="74">
        <f t="shared" si="10"/>
        <v>1101.7699999999998</v>
      </c>
      <c r="W30" s="51">
        <f t="shared" si="0"/>
        <v>0</v>
      </c>
      <c r="X30" s="109"/>
      <c r="Y30" s="56"/>
      <c r="Z30" s="56"/>
    </row>
    <row r="31" spans="1:26" x14ac:dyDescent="0.2">
      <c r="A31" s="48"/>
      <c r="B31" s="1"/>
      <c r="C31" s="73">
        <f t="shared" si="1"/>
        <v>16484.649999999994</v>
      </c>
      <c r="D31" s="1"/>
      <c r="E31" s="73">
        <f t="shared" si="2"/>
        <v>1608.99</v>
      </c>
      <c r="F31" s="1">
        <f t="shared" si="11"/>
        <v>0</v>
      </c>
      <c r="G31" s="73">
        <f t="shared" si="3"/>
        <v>964.76999999999862</v>
      </c>
      <c r="H31" s="49"/>
      <c r="I31" s="73">
        <f t="shared" si="4"/>
        <v>206.16000000000003</v>
      </c>
      <c r="J31" s="49"/>
      <c r="K31" s="73">
        <f t="shared" si="5"/>
        <v>830.6319999999987</v>
      </c>
      <c r="L31" s="49"/>
      <c r="M31" s="73">
        <f t="shared" si="6"/>
        <v>-72.021999999999935</v>
      </c>
      <c r="N31" s="49"/>
      <c r="O31" s="55"/>
      <c r="P31" s="74">
        <f t="shared" si="7"/>
        <v>0</v>
      </c>
      <c r="Q31" s="55"/>
      <c r="R31" s="74">
        <f t="shared" si="8"/>
        <v>65.650000000000063</v>
      </c>
      <c r="S31" s="1"/>
      <c r="T31" s="74">
        <f t="shared" si="9"/>
        <v>12346.920000000002</v>
      </c>
      <c r="U31" s="49"/>
      <c r="V31" s="74">
        <f t="shared" si="10"/>
        <v>1101.7699999999998</v>
      </c>
      <c r="W31" s="51">
        <f t="shared" si="0"/>
        <v>0</v>
      </c>
      <c r="X31" s="109"/>
      <c r="Y31" s="56"/>
      <c r="Z31" s="56"/>
    </row>
    <row r="32" spans="1:26" ht="13.5" thickBot="1" x14ac:dyDescent="0.25">
      <c r="A32" s="57" t="s">
        <v>16</v>
      </c>
      <c r="B32" s="58">
        <f>SUM(B15:B31)</f>
        <v>25262.350000000002</v>
      </c>
      <c r="C32" s="58"/>
      <c r="D32" s="58">
        <f>SUM(D15:D31)</f>
        <v>2021.01</v>
      </c>
      <c r="E32" s="58"/>
      <c r="F32" s="58">
        <f>SUM(F15:F31)</f>
        <v>21766.230000000003</v>
      </c>
      <c r="G32" s="58"/>
      <c r="H32" s="58">
        <f>SUM(H15:H31)</f>
        <v>1612.32</v>
      </c>
      <c r="I32" s="58"/>
      <c r="J32" s="58">
        <f>SUM(J15:J31)</f>
        <v>16945.010000000002</v>
      </c>
      <c r="K32" s="58"/>
      <c r="L32" s="58">
        <f>SUM(L15:L31)</f>
        <v>3208.9</v>
      </c>
      <c r="M32" s="58"/>
      <c r="N32" s="58">
        <f>SUM(N15:N31)</f>
        <v>0</v>
      </c>
      <c r="O32" s="59">
        <f>SUM(O15:O31)</f>
        <v>10473</v>
      </c>
      <c r="P32" s="60"/>
      <c r="Q32" s="59">
        <f>SUM(Q15:Q31)</f>
        <v>772.19</v>
      </c>
      <c r="R32" s="59"/>
      <c r="S32" s="59">
        <f>SUM(S15:S31)</f>
        <v>19072.080000000002</v>
      </c>
      <c r="T32" s="60"/>
      <c r="U32" s="59">
        <f>SUM(U15:U31)</f>
        <v>1411.75</v>
      </c>
      <c r="V32" s="61"/>
      <c r="W32" s="62">
        <f>SUM(W15:W31)</f>
        <v>78594.670000000013</v>
      </c>
      <c r="X32" s="110"/>
      <c r="Y32" s="63"/>
      <c r="Z32" s="63"/>
    </row>
    <row r="33" spans="1:26" ht="13.5" thickTop="1" x14ac:dyDescent="0.2">
      <c r="A33" s="64" t="s">
        <v>10</v>
      </c>
      <c r="B33" s="64"/>
      <c r="C33" s="64">
        <f>B14-B32</f>
        <v>16484.649999999998</v>
      </c>
      <c r="D33" s="64"/>
      <c r="E33" s="64">
        <f>D14-D32</f>
        <v>1608.99</v>
      </c>
      <c r="F33" s="64"/>
      <c r="G33" s="64">
        <f>F14-F32</f>
        <v>964.7699999999968</v>
      </c>
      <c r="H33" s="64"/>
      <c r="I33" s="64">
        <f>H14-H32</f>
        <v>206.16000000000008</v>
      </c>
      <c r="J33" s="64"/>
      <c r="K33" s="64">
        <f>J14-J32</f>
        <v>830.63199999999779</v>
      </c>
      <c r="L33" s="64"/>
      <c r="M33" s="64">
        <f>L14-L32</f>
        <v>-72.021999999999935</v>
      </c>
      <c r="N33" s="64"/>
      <c r="O33" s="64"/>
      <c r="P33" s="64">
        <f>O14-O32</f>
        <v>0</v>
      </c>
      <c r="Q33" s="64"/>
      <c r="R33" s="64">
        <f>Q14-Q32</f>
        <v>65.649999999999977</v>
      </c>
      <c r="S33" s="64"/>
      <c r="T33" s="64">
        <f>S14-S32</f>
        <v>12346.919999999998</v>
      </c>
      <c r="U33" s="64"/>
      <c r="V33" s="64">
        <f>U14-U32</f>
        <v>1101.77</v>
      </c>
      <c r="W33" s="65">
        <f>O32+Q32+S32+U32</f>
        <v>31729.020000000004</v>
      </c>
      <c r="X33" s="111"/>
      <c r="Y33" s="81"/>
      <c r="Z33" s="81"/>
    </row>
    <row r="34" spans="1:26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1.8189894035458565E-12</v>
      </c>
      <c r="H34" s="64"/>
      <c r="I34" s="64">
        <f>I31-I33</f>
        <v>0</v>
      </c>
      <c r="J34" s="64"/>
      <c r="K34" s="64">
        <f>K31-K33</f>
        <v>9.0949470177292824E-13</v>
      </c>
      <c r="L34" s="64"/>
      <c r="M34" s="64">
        <f>M31-M33</f>
        <v>0</v>
      </c>
      <c r="N34" s="64"/>
      <c r="O34" s="64"/>
      <c r="P34" s="64">
        <f>P31-P33</f>
        <v>0</v>
      </c>
      <c r="Q34" s="64"/>
      <c r="R34" s="64">
        <f>R31-R33</f>
        <v>0</v>
      </c>
      <c r="S34" s="64"/>
      <c r="T34" s="64">
        <f>T31-T33</f>
        <v>0</v>
      </c>
      <c r="U34" s="64"/>
      <c r="V34" s="64">
        <f>V31-V33</f>
        <v>0</v>
      </c>
      <c r="W34" s="64">
        <f>W32-W33</f>
        <v>46865.650000000009</v>
      </c>
      <c r="X34" s="111"/>
      <c r="Y34" s="81"/>
      <c r="Z34" s="81"/>
    </row>
    <row r="35" spans="1:26" ht="13.5" thickBot="1" x14ac:dyDescent="0.25">
      <c r="B35" s="66"/>
      <c r="C35" s="67"/>
      <c r="D35" s="66"/>
      <c r="E35" s="67"/>
      <c r="F35" s="67"/>
      <c r="G35" s="67"/>
      <c r="H35" s="67"/>
      <c r="N35" s="67"/>
      <c r="O35" s="66"/>
      <c r="P35" s="67"/>
      <c r="Q35" s="67"/>
      <c r="R35" s="67"/>
      <c r="S35" s="67"/>
      <c r="T35" s="67"/>
      <c r="U35" s="68"/>
      <c r="V35" s="67"/>
      <c r="W35" s="30"/>
      <c r="X35" s="104"/>
      <c r="Y35" s="27"/>
      <c r="Z35" s="27"/>
    </row>
    <row r="36" spans="1:26" ht="43.15" customHeight="1" thickBot="1" x14ac:dyDescent="0.25">
      <c r="A36" s="36" t="s">
        <v>14</v>
      </c>
      <c r="B36" s="135" t="s">
        <v>13</v>
      </c>
      <c r="C36" s="136"/>
      <c r="D36" s="137" t="s">
        <v>7</v>
      </c>
      <c r="E36" s="136"/>
      <c r="F36" s="138" t="s">
        <v>23</v>
      </c>
      <c r="G36" s="131"/>
      <c r="H36" s="130" t="s">
        <v>24</v>
      </c>
      <c r="I36" s="131"/>
      <c r="J36" s="130" t="s">
        <v>25</v>
      </c>
      <c r="K36" s="131"/>
      <c r="L36" s="130" t="s">
        <v>26</v>
      </c>
      <c r="M36" s="131"/>
      <c r="N36" s="117" t="s">
        <v>68</v>
      </c>
      <c r="O36" s="139" t="s">
        <v>41</v>
      </c>
      <c r="P36" s="140"/>
      <c r="Q36" s="141" t="s">
        <v>42</v>
      </c>
      <c r="R36" s="140"/>
      <c r="S36" s="144"/>
      <c r="T36" s="143"/>
      <c r="U36" s="142"/>
      <c r="V36" s="143"/>
      <c r="W36" s="37" t="s">
        <v>15</v>
      </c>
      <c r="X36" s="105" t="s">
        <v>3</v>
      </c>
      <c r="Y36" s="78" t="s">
        <v>9</v>
      </c>
      <c r="Z36" s="79" t="s">
        <v>6</v>
      </c>
    </row>
    <row r="37" spans="1:26" x14ac:dyDescent="0.2">
      <c r="A37" s="39" t="s">
        <v>32</v>
      </c>
      <c r="B37" s="44">
        <f>J3</f>
        <v>41747</v>
      </c>
      <c r="C37" s="45" t="s">
        <v>1</v>
      </c>
      <c r="D37" s="44">
        <f>J4</f>
        <v>3630</v>
      </c>
      <c r="E37" s="45" t="s">
        <v>1</v>
      </c>
      <c r="F37" s="69">
        <f>J5</f>
        <v>22731</v>
      </c>
      <c r="G37" s="45" t="s">
        <v>1</v>
      </c>
      <c r="H37" s="70">
        <f>F37*0.08</f>
        <v>1818.48</v>
      </c>
      <c r="I37" s="45" t="s">
        <v>1</v>
      </c>
      <c r="J37" s="43">
        <f>F37*0.85</f>
        <v>19321.349999999999</v>
      </c>
      <c r="K37" s="43" t="s">
        <v>1</v>
      </c>
      <c r="L37" s="43">
        <f>F37*0.15</f>
        <v>3409.65</v>
      </c>
      <c r="M37" s="43" t="s">
        <v>1</v>
      </c>
      <c r="N37" s="43"/>
      <c r="O37" s="44">
        <f>J9</f>
        <v>10473</v>
      </c>
      <c r="P37" s="45" t="s">
        <v>1</v>
      </c>
      <c r="Q37" s="44">
        <f>O37*0.08</f>
        <v>837.84</v>
      </c>
      <c r="R37" s="41" t="s">
        <v>1</v>
      </c>
      <c r="S37" s="40">
        <f>J10</f>
        <v>0</v>
      </c>
      <c r="T37" s="41" t="s">
        <v>1</v>
      </c>
      <c r="U37" s="40">
        <f>S37*0.08</f>
        <v>0</v>
      </c>
      <c r="V37" s="41" t="s">
        <v>1</v>
      </c>
      <c r="W37" s="46"/>
      <c r="X37" s="112"/>
      <c r="Y37" s="71"/>
      <c r="Z37" s="82"/>
    </row>
    <row r="38" spans="1:26" x14ac:dyDescent="0.2">
      <c r="A38" s="48"/>
      <c r="B38" s="1"/>
      <c r="C38" s="73">
        <f>B37-B38</f>
        <v>41747</v>
      </c>
      <c r="D38" s="1"/>
      <c r="E38" s="73">
        <f>D37-D38</f>
        <v>3630</v>
      </c>
      <c r="F38" s="1"/>
      <c r="G38" s="73">
        <f>F37-F38</f>
        <v>22731</v>
      </c>
      <c r="H38" s="49"/>
      <c r="I38" s="73">
        <f>H37-H38</f>
        <v>1818.48</v>
      </c>
      <c r="J38" s="49"/>
      <c r="K38" s="73">
        <f>J37-J38</f>
        <v>19321.349999999999</v>
      </c>
      <c r="L38" s="49"/>
      <c r="M38" s="73">
        <f>L37-L38</f>
        <v>3409.65</v>
      </c>
      <c r="N38" s="49"/>
      <c r="O38" s="1"/>
      <c r="P38" s="74">
        <f>O37-O38</f>
        <v>10473</v>
      </c>
      <c r="Q38" s="49"/>
      <c r="R38" s="74">
        <f>Q37-Q38</f>
        <v>837.84</v>
      </c>
      <c r="S38" s="72"/>
      <c r="T38" s="74">
        <f>S37-S38</f>
        <v>0</v>
      </c>
      <c r="U38" s="72"/>
      <c r="V38" s="74">
        <f>U37-U38</f>
        <v>0</v>
      </c>
      <c r="W38" s="51">
        <f t="shared" ref="W38:W54" si="12">B38+D38+F38+O38+S38</f>
        <v>0</v>
      </c>
      <c r="X38" s="107"/>
      <c r="Y38" s="52"/>
      <c r="Z38" s="53"/>
    </row>
    <row r="39" spans="1:26" x14ac:dyDescent="0.2">
      <c r="A39" s="48"/>
      <c r="B39" s="1"/>
      <c r="C39" s="73">
        <f t="shared" ref="C39:C54" si="13">C38-B39</f>
        <v>41747</v>
      </c>
      <c r="D39" s="1"/>
      <c r="E39" s="73">
        <f>E38-D39</f>
        <v>3630</v>
      </c>
      <c r="F39" s="1"/>
      <c r="G39" s="73">
        <f>G38-F39</f>
        <v>22731</v>
      </c>
      <c r="H39" s="49"/>
      <c r="I39" s="73">
        <f>I38-H39</f>
        <v>1818.48</v>
      </c>
      <c r="J39" s="49"/>
      <c r="K39" s="73">
        <f>K38-J39</f>
        <v>19321.349999999999</v>
      </c>
      <c r="L39" s="49"/>
      <c r="M39" s="73">
        <f>M38-L39</f>
        <v>3409.65</v>
      </c>
      <c r="N39" s="49"/>
      <c r="O39" s="1"/>
      <c r="P39" s="74">
        <f>P38-O39</f>
        <v>10473</v>
      </c>
      <c r="Q39" s="49"/>
      <c r="R39" s="74">
        <f>R38-Q39</f>
        <v>837.84</v>
      </c>
      <c r="S39" s="72"/>
      <c r="T39" s="74">
        <f>T38-S39</f>
        <v>0</v>
      </c>
      <c r="U39" s="72"/>
      <c r="V39" s="74">
        <f>V38-U39</f>
        <v>0</v>
      </c>
      <c r="W39" s="51">
        <f t="shared" si="12"/>
        <v>0</v>
      </c>
      <c r="X39" s="107"/>
      <c r="Y39" s="52"/>
      <c r="Z39" s="53"/>
    </row>
    <row r="40" spans="1:26" x14ac:dyDescent="0.2">
      <c r="A40" s="48"/>
      <c r="B40" s="1"/>
      <c r="C40" s="73">
        <f t="shared" si="13"/>
        <v>41747</v>
      </c>
      <c r="D40" s="1"/>
      <c r="E40" s="73">
        <f t="shared" ref="E40:E54" si="14">E39-D40</f>
        <v>3630</v>
      </c>
      <c r="F40" s="1"/>
      <c r="G40" s="73">
        <f t="shared" ref="G40:G54" si="15">G39-F40</f>
        <v>22731</v>
      </c>
      <c r="H40" s="49"/>
      <c r="I40" s="73">
        <f t="shared" ref="I40:I54" si="16">I39-H40</f>
        <v>1818.48</v>
      </c>
      <c r="J40" s="49"/>
      <c r="K40" s="73">
        <f t="shared" ref="K40:K54" si="17">K39-J40</f>
        <v>19321.349999999999</v>
      </c>
      <c r="L40" s="49"/>
      <c r="M40" s="73">
        <f t="shared" ref="M40:M54" si="18">M39-L40</f>
        <v>3409.65</v>
      </c>
      <c r="N40" s="49"/>
      <c r="O40" s="1"/>
      <c r="P40" s="74">
        <f t="shared" ref="P40:P54" si="19">P39-O40</f>
        <v>10473</v>
      </c>
      <c r="Q40" s="49"/>
      <c r="R40" s="74">
        <f t="shared" ref="R40:R54" si="20">R39-Q40</f>
        <v>837.84</v>
      </c>
      <c r="S40" s="72"/>
      <c r="T40" s="74">
        <f t="shared" ref="T40:T54" si="21">T39-S40</f>
        <v>0</v>
      </c>
      <c r="U40" s="72"/>
      <c r="V40" s="74">
        <f t="shared" ref="V40" si="22">V39-U40</f>
        <v>0</v>
      </c>
      <c r="W40" s="51">
        <f t="shared" si="12"/>
        <v>0</v>
      </c>
      <c r="X40" s="107"/>
      <c r="Y40" s="52"/>
      <c r="Z40" s="53"/>
    </row>
    <row r="41" spans="1:26" x14ac:dyDescent="0.2">
      <c r="A41" s="48"/>
      <c r="B41" s="1"/>
      <c r="C41" s="73">
        <f t="shared" si="13"/>
        <v>41747</v>
      </c>
      <c r="D41" s="1"/>
      <c r="E41" s="73">
        <f t="shared" si="14"/>
        <v>3630</v>
      </c>
      <c r="F41" s="1"/>
      <c r="G41" s="73">
        <f t="shared" si="15"/>
        <v>22731</v>
      </c>
      <c r="H41" s="49"/>
      <c r="I41" s="73">
        <f t="shared" si="16"/>
        <v>1818.48</v>
      </c>
      <c r="J41" s="49"/>
      <c r="K41" s="73">
        <f t="shared" si="17"/>
        <v>19321.349999999999</v>
      </c>
      <c r="L41" s="49"/>
      <c r="M41" s="73">
        <f t="shared" si="18"/>
        <v>3409.65</v>
      </c>
      <c r="N41" s="49"/>
      <c r="O41" s="50"/>
      <c r="P41" s="74">
        <f t="shared" si="19"/>
        <v>10473</v>
      </c>
      <c r="Q41" s="50"/>
      <c r="R41" s="74">
        <f t="shared" si="20"/>
        <v>837.84</v>
      </c>
      <c r="S41" s="1"/>
      <c r="T41" s="74">
        <f t="shared" si="21"/>
        <v>0</v>
      </c>
      <c r="U41" s="49"/>
      <c r="V41" s="74">
        <f>U37-U41</f>
        <v>0</v>
      </c>
      <c r="W41" s="51">
        <f t="shared" si="12"/>
        <v>0</v>
      </c>
      <c r="X41" s="109"/>
      <c r="Y41" s="56"/>
      <c r="Z41" s="56"/>
    </row>
    <row r="42" spans="1:26" x14ac:dyDescent="0.2">
      <c r="A42" s="48"/>
      <c r="B42" s="1"/>
      <c r="C42" s="73">
        <f t="shared" si="13"/>
        <v>41747</v>
      </c>
      <c r="D42" s="1"/>
      <c r="E42" s="73">
        <f t="shared" si="14"/>
        <v>3630</v>
      </c>
      <c r="F42" s="1"/>
      <c r="G42" s="73">
        <f t="shared" si="15"/>
        <v>22731</v>
      </c>
      <c r="H42" s="49"/>
      <c r="I42" s="73">
        <f t="shared" si="16"/>
        <v>1818.48</v>
      </c>
      <c r="J42" s="49"/>
      <c r="K42" s="73">
        <f t="shared" si="17"/>
        <v>19321.349999999999</v>
      </c>
      <c r="L42" s="49"/>
      <c r="M42" s="73">
        <f t="shared" si="18"/>
        <v>3409.65</v>
      </c>
      <c r="N42" s="49"/>
      <c r="O42" s="50"/>
      <c r="P42" s="74">
        <f t="shared" si="19"/>
        <v>10473</v>
      </c>
      <c r="Q42" s="50"/>
      <c r="R42" s="74">
        <f t="shared" si="20"/>
        <v>837.84</v>
      </c>
      <c r="S42" s="1"/>
      <c r="T42" s="74">
        <f t="shared" si="21"/>
        <v>0</v>
      </c>
      <c r="U42" s="49"/>
      <c r="V42" s="74">
        <f>V41-U42</f>
        <v>0</v>
      </c>
      <c r="W42" s="51">
        <f t="shared" si="12"/>
        <v>0</v>
      </c>
      <c r="X42" s="109"/>
      <c r="Y42" s="56"/>
      <c r="Z42" s="56"/>
    </row>
    <row r="43" spans="1:26" x14ac:dyDescent="0.2">
      <c r="A43" s="48"/>
      <c r="B43" s="1"/>
      <c r="C43" s="73">
        <f t="shared" si="13"/>
        <v>41747</v>
      </c>
      <c r="D43" s="1"/>
      <c r="E43" s="73">
        <f t="shared" si="14"/>
        <v>3630</v>
      </c>
      <c r="F43" s="1"/>
      <c r="G43" s="73">
        <f t="shared" si="15"/>
        <v>22731</v>
      </c>
      <c r="H43" s="49"/>
      <c r="I43" s="73">
        <f t="shared" si="16"/>
        <v>1818.48</v>
      </c>
      <c r="J43" s="49"/>
      <c r="K43" s="73">
        <f t="shared" si="17"/>
        <v>19321.349999999999</v>
      </c>
      <c r="L43" s="49"/>
      <c r="M43" s="73">
        <f t="shared" si="18"/>
        <v>3409.65</v>
      </c>
      <c r="N43" s="49"/>
      <c r="O43" s="50"/>
      <c r="P43" s="74">
        <f t="shared" si="19"/>
        <v>10473</v>
      </c>
      <c r="Q43" s="50"/>
      <c r="R43" s="74">
        <f t="shared" si="20"/>
        <v>837.84</v>
      </c>
      <c r="S43" s="1"/>
      <c r="T43" s="74">
        <f t="shared" si="21"/>
        <v>0</v>
      </c>
      <c r="U43" s="49"/>
      <c r="V43" s="74">
        <f t="shared" ref="V43:V54" si="23">V42-U43</f>
        <v>0</v>
      </c>
      <c r="W43" s="51">
        <f t="shared" si="12"/>
        <v>0</v>
      </c>
      <c r="X43" s="109"/>
      <c r="Y43" s="56"/>
      <c r="Z43" s="56"/>
    </row>
    <row r="44" spans="1:26" x14ac:dyDescent="0.2">
      <c r="A44" s="48"/>
      <c r="B44" s="1"/>
      <c r="C44" s="73">
        <f t="shared" si="13"/>
        <v>41747</v>
      </c>
      <c r="D44" s="1"/>
      <c r="E44" s="73">
        <f t="shared" si="14"/>
        <v>3630</v>
      </c>
      <c r="F44" s="1"/>
      <c r="G44" s="73">
        <f t="shared" si="15"/>
        <v>22731</v>
      </c>
      <c r="H44" s="49"/>
      <c r="I44" s="73">
        <f t="shared" si="16"/>
        <v>1818.48</v>
      </c>
      <c r="J44" s="49"/>
      <c r="K44" s="73">
        <f t="shared" si="17"/>
        <v>19321.349999999999</v>
      </c>
      <c r="L44" s="49"/>
      <c r="M44" s="73">
        <f t="shared" si="18"/>
        <v>3409.65</v>
      </c>
      <c r="N44" s="49"/>
      <c r="O44" s="50"/>
      <c r="P44" s="74">
        <f t="shared" si="19"/>
        <v>10473</v>
      </c>
      <c r="Q44" s="50"/>
      <c r="R44" s="74">
        <f t="shared" si="20"/>
        <v>837.84</v>
      </c>
      <c r="S44" s="1"/>
      <c r="T44" s="74">
        <f t="shared" si="21"/>
        <v>0</v>
      </c>
      <c r="U44" s="49"/>
      <c r="V44" s="74">
        <f t="shared" si="23"/>
        <v>0</v>
      </c>
      <c r="W44" s="51">
        <f t="shared" si="12"/>
        <v>0</v>
      </c>
      <c r="X44" s="109"/>
      <c r="Y44" s="56"/>
      <c r="Z44" s="56"/>
    </row>
    <row r="45" spans="1:26" x14ac:dyDescent="0.2">
      <c r="A45" s="48"/>
      <c r="B45" s="1"/>
      <c r="C45" s="73">
        <f t="shared" si="13"/>
        <v>41747</v>
      </c>
      <c r="D45" s="1"/>
      <c r="E45" s="73">
        <f t="shared" si="14"/>
        <v>3630</v>
      </c>
      <c r="F45" s="1"/>
      <c r="G45" s="73">
        <f t="shared" si="15"/>
        <v>22731</v>
      </c>
      <c r="H45" s="49"/>
      <c r="I45" s="73">
        <f t="shared" si="16"/>
        <v>1818.48</v>
      </c>
      <c r="J45" s="49"/>
      <c r="K45" s="73">
        <f t="shared" si="17"/>
        <v>19321.349999999999</v>
      </c>
      <c r="L45" s="49"/>
      <c r="M45" s="73">
        <f t="shared" si="18"/>
        <v>3409.65</v>
      </c>
      <c r="N45" s="49"/>
      <c r="O45" s="50"/>
      <c r="P45" s="74">
        <f t="shared" si="19"/>
        <v>10473</v>
      </c>
      <c r="Q45" s="50"/>
      <c r="R45" s="74">
        <f t="shared" si="20"/>
        <v>837.84</v>
      </c>
      <c r="S45" s="1"/>
      <c r="T45" s="74">
        <f t="shared" si="21"/>
        <v>0</v>
      </c>
      <c r="U45" s="49"/>
      <c r="V45" s="74">
        <f t="shared" si="23"/>
        <v>0</v>
      </c>
      <c r="W45" s="51">
        <f t="shared" si="12"/>
        <v>0</v>
      </c>
      <c r="X45" s="109"/>
      <c r="Y45" s="56"/>
      <c r="Z45" s="56"/>
    </row>
    <row r="46" spans="1:26" x14ac:dyDescent="0.2">
      <c r="A46" s="48"/>
      <c r="B46" s="1"/>
      <c r="C46" s="73">
        <f t="shared" si="13"/>
        <v>41747</v>
      </c>
      <c r="D46" s="1"/>
      <c r="E46" s="73">
        <f t="shared" si="14"/>
        <v>3630</v>
      </c>
      <c r="F46" s="1"/>
      <c r="G46" s="73">
        <f t="shared" si="15"/>
        <v>22731</v>
      </c>
      <c r="H46" s="49"/>
      <c r="I46" s="73">
        <f t="shared" si="16"/>
        <v>1818.48</v>
      </c>
      <c r="J46" s="49"/>
      <c r="K46" s="73">
        <f t="shared" si="17"/>
        <v>19321.349999999999</v>
      </c>
      <c r="L46" s="49"/>
      <c r="M46" s="73">
        <f t="shared" si="18"/>
        <v>3409.65</v>
      </c>
      <c r="N46" s="49"/>
      <c r="O46" s="50"/>
      <c r="P46" s="74">
        <f t="shared" si="19"/>
        <v>10473</v>
      </c>
      <c r="Q46" s="50"/>
      <c r="R46" s="74">
        <f t="shared" si="20"/>
        <v>837.84</v>
      </c>
      <c r="S46" s="1"/>
      <c r="T46" s="74">
        <f t="shared" si="21"/>
        <v>0</v>
      </c>
      <c r="U46" s="49"/>
      <c r="V46" s="74">
        <f t="shared" si="23"/>
        <v>0</v>
      </c>
      <c r="W46" s="51">
        <f t="shared" si="12"/>
        <v>0</v>
      </c>
      <c r="X46" s="109"/>
      <c r="Y46" s="56"/>
      <c r="Z46" s="56"/>
    </row>
    <row r="47" spans="1:26" x14ac:dyDescent="0.2">
      <c r="A47" s="48"/>
      <c r="B47" s="1"/>
      <c r="C47" s="73">
        <f t="shared" si="13"/>
        <v>41747</v>
      </c>
      <c r="D47" s="1"/>
      <c r="E47" s="73">
        <f t="shared" si="14"/>
        <v>3630</v>
      </c>
      <c r="F47" s="1"/>
      <c r="G47" s="73">
        <f t="shared" si="15"/>
        <v>22731</v>
      </c>
      <c r="H47" s="49"/>
      <c r="I47" s="73">
        <f t="shared" si="16"/>
        <v>1818.48</v>
      </c>
      <c r="J47" s="49"/>
      <c r="K47" s="73">
        <f t="shared" si="17"/>
        <v>19321.349999999999</v>
      </c>
      <c r="L47" s="49"/>
      <c r="M47" s="73">
        <f t="shared" si="18"/>
        <v>3409.65</v>
      </c>
      <c r="N47" s="49"/>
      <c r="O47" s="50"/>
      <c r="P47" s="74">
        <f t="shared" si="19"/>
        <v>10473</v>
      </c>
      <c r="Q47" s="50"/>
      <c r="R47" s="74">
        <f t="shared" si="20"/>
        <v>837.84</v>
      </c>
      <c r="S47" s="1"/>
      <c r="T47" s="74">
        <f t="shared" si="21"/>
        <v>0</v>
      </c>
      <c r="U47" s="49"/>
      <c r="V47" s="74">
        <f t="shared" si="23"/>
        <v>0</v>
      </c>
      <c r="W47" s="51">
        <f t="shared" si="12"/>
        <v>0</v>
      </c>
      <c r="X47" s="109"/>
      <c r="Y47" s="56"/>
      <c r="Z47" s="56"/>
    </row>
    <row r="48" spans="1:26" x14ac:dyDescent="0.2">
      <c r="A48" s="48"/>
      <c r="B48" s="1"/>
      <c r="C48" s="73">
        <f t="shared" si="13"/>
        <v>41747</v>
      </c>
      <c r="D48" s="1"/>
      <c r="E48" s="73">
        <f t="shared" si="14"/>
        <v>3630</v>
      </c>
      <c r="F48" s="1"/>
      <c r="G48" s="73">
        <f t="shared" si="15"/>
        <v>22731</v>
      </c>
      <c r="H48" s="49"/>
      <c r="I48" s="73">
        <f t="shared" si="16"/>
        <v>1818.48</v>
      </c>
      <c r="J48" s="49"/>
      <c r="K48" s="73">
        <f t="shared" si="17"/>
        <v>19321.349999999999</v>
      </c>
      <c r="L48" s="49"/>
      <c r="M48" s="73">
        <f t="shared" si="18"/>
        <v>3409.65</v>
      </c>
      <c r="N48" s="49"/>
      <c r="O48" s="50"/>
      <c r="P48" s="74">
        <f t="shared" si="19"/>
        <v>10473</v>
      </c>
      <c r="Q48" s="50"/>
      <c r="R48" s="74">
        <f t="shared" si="20"/>
        <v>837.84</v>
      </c>
      <c r="S48" s="1"/>
      <c r="T48" s="74">
        <f t="shared" si="21"/>
        <v>0</v>
      </c>
      <c r="U48" s="49"/>
      <c r="V48" s="74">
        <f t="shared" si="23"/>
        <v>0</v>
      </c>
      <c r="W48" s="51">
        <f t="shared" si="12"/>
        <v>0</v>
      </c>
      <c r="X48" s="109"/>
      <c r="Y48" s="56"/>
      <c r="Z48" s="56"/>
    </row>
    <row r="49" spans="1:26" x14ac:dyDescent="0.2">
      <c r="A49" s="48"/>
      <c r="B49" s="1"/>
      <c r="C49" s="73">
        <f t="shared" si="13"/>
        <v>41747</v>
      </c>
      <c r="D49" s="1"/>
      <c r="E49" s="73">
        <f t="shared" si="14"/>
        <v>3630</v>
      </c>
      <c r="F49" s="1"/>
      <c r="G49" s="73">
        <f t="shared" si="15"/>
        <v>22731</v>
      </c>
      <c r="H49" s="49"/>
      <c r="I49" s="73">
        <f t="shared" si="16"/>
        <v>1818.48</v>
      </c>
      <c r="J49" s="49"/>
      <c r="K49" s="73">
        <f t="shared" si="17"/>
        <v>19321.349999999999</v>
      </c>
      <c r="L49" s="49"/>
      <c r="M49" s="73">
        <f t="shared" si="18"/>
        <v>3409.65</v>
      </c>
      <c r="N49" s="49"/>
      <c r="O49" s="50"/>
      <c r="P49" s="74">
        <f t="shared" si="19"/>
        <v>10473</v>
      </c>
      <c r="Q49" s="50"/>
      <c r="R49" s="74">
        <f t="shared" si="20"/>
        <v>837.84</v>
      </c>
      <c r="S49" s="1"/>
      <c r="T49" s="74">
        <f t="shared" si="21"/>
        <v>0</v>
      </c>
      <c r="U49" s="49"/>
      <c r="V49" s="74">
        <f t="shared" si="23"/>
        <v>0</v>
      </c>
      <c r="W49" s="51">
        <f t="shared" si="12"/>
        <v>0</v>
      </c>
      <c r="X49" s="109"/>
      <c r="Y49" s="56"/>
      <c r="Z49" s="56"/>
    </row>
    <row r="50" spans="1:26" x14ac:dyDescent="0.2">
      <c r="A50" s="48"/>
      <c r="B50" s="1"/>
      <c r="C50" s="73">
        <f t="shared" si="13"/>
        <v>41747</v>
      </c>
      <c r="D50" s="1"/>
      <c r="E50" s="73">
        <f t="shared" si="14"/>
        <v>3630</v>
      </c>
      <c r="F50" s="1"/>
      <c r="G50" s="73">
        <f t="shared" si="15"/>
        <v>22731</v>
      </c>
      <c r="H50" s="49"/>
      <c r="I50" s="73">
        <f t="shared" si="16"/>
        <v>1818.48</v>
      </c>
      <c r="J50" s="49"/>
      <c r="K50" s="73">
        <f t="shared" si="17"/>
        <v>19321.349999999999</v>
      </c>
      <c r="L50" s="49"/>
      <c r="M50" s="73">
        <f t="shared" si="18"/>
        <v>3409.65</v>
      </c>
      <c r="N50" s="49"/>
      <c r="O50" s="50"/>
      <c r="P50" s="74">
        <f t="shared" si="19"/>
        <v>10473</v>
      </c>
      <c r="Q50" s="50"/>
      <c r="R50" s="74">
        <f t="shared" si="20"/>
        <v>837.84</v>
      </c>
      <c r="S50" s="1"/>
      <c r="T50" s="74">
        <f t="shared" si="21"/>
        <v>0</v>
      </c>
      <c r="U50" s="49"/>
      <c r="V50" s="74">
        <f t="shared" si="23"/>
        <v>0</v>
      </c>
      <c r="W50" s="51">
        <f t="shared" si="12"/>
        <v>0</v>
      </c>
      <c r="X50" s="109"/>
      <c r="Y50" s="56"/>
      <c r="Z50" s="56"/>
    </row>
    <row r="51" spans="1:26" x14ac:dyDescent="0.2">
      <c r="A51" s="48"/>
      <c r="B51" s="1"/>
      <c r="C51" s="73">
        <f t="shared" si="13"/>
        <v>41747</v>
      </c>
      <c r="D51" s="1"/>
      <c r="E51" s="73">
        <f t="shared" si="14"/>
        <v>3630</v>
      </c>
      <c r="F51" s="1"/>
      <c r="G51" s="73">
        <f t="shared" si="15"/>
        <v>22731</v>
      </c>
      <c r="H51" s="49"/>
      <c r="I51" s="73">
        <f t="shared" si="16"/>
        <v>1818.48</v>
      </c>
      <c r="J51" s="49"/>
      <c r="K51" s="73">
        <f t="shared" si="17"/>
        <v>19321.349999999999</v>
      </c>
      <c r="L51" s="49"/>
      <c r="M51" s="73">
        <f t="shared" si="18"/>
        <v>3409.65</v>
      </c>
      <c r="N51" s="49"/>
      <c r="O51" s="50"/>
      <c r="P51" s="74">
        <f t="shared" si="19"/>
        <v>10473</v>
      </c>
      <c r="Q51" s="50"/>
      <c r="R51" s="74">
        <f t="shared" si="20"/>
        <v>837.84</v>
      </c>
      <c r="S51" s="1"/>
      <c r="T51" s="74">
        <f t="shared" si="21"/>
        <v>0</v>
      </c>
      <c r="U51" s="49"/>
      <c r="V51" s="74">
        <f t="shared" si="23"/>
        <v>0</v>
      </c>
      <c r="W51" s="51">
        <f t="shared" si="12"/>
        <v>0</v>
      </c>
      <c r="X51" s="109"/>
      <c r="Y51" s="56"/>
      <c r="Z51" s="56"/>
    </row>
    <row r="52" spans="1:26" x14ac:dyDescent="0.2">
      <c r="A52" s="48"/>
      <c r="B52" s="1"/>
      <c r="C52" s="73">
        <f t="shared" si="13"/>
        <v>41747</v>
      </c>
      <c r="D52" s="1"/>
      <c r="E52" s="73">
        <f t="shared" si="14"/>
        <v>3630</v>
      </c>
      <c r="F52" s="1"/>
      <c r="G52" s="73">
        <f t="shared" si="15"/>
        <v>22731</v>
      </c>
      <c r="H52" s="49"/>
      <c r="I52" s="73">
        <f t="shared" si="16"/>
        <v>1818.48</v>
      </c>
      <c r="J52" s="49"/>
      <c r="K52" s="73">
        <f t="shared" si="17"/>
        <v>19321.349999999999</v>
      </c>
      <c r="L52" s="49"/>
      <c r="M52" s="73">
        <f t="shared" si="18"/>
        <v>3409.65</v>
      </c>
      <c r="N52" s="49"/>
      <c r="O52" s="50"/>
      <c r="P52" s="74">
        <f t="shared" si="19"/>
        <v>10473</v>
      </c>
      <c r="Q52" s="50"/>
      <c r="R52" s="74">
        <f t="shared" si="20"/>
        <v>837.84</v>
      </c>
      <c r="S52" s="1"/>
      <c r="T52" s="74">
        <f t="shared" si="21"/>
        <v>0</v>
      </c>
      <c r="U52" s="49"/>
      <c r="V52" s="74">
        <f t="shared" si="23"/>
        <v>0</v>
      </c>
      <c r="W52" s="51">
        <f t="shared" si="12"/>
        <v>0</v>
      </c>
      <c r="X52" s="109"/>
      <c r="Y52" s="56"/>
      <c r="Z52" s="56"/>
    </row>
    <row r="53" spans="1:26" x14ac:dyDescent="0.2">
      <c r="A53" s="48"/>
      <c r="B53" s="1"/>
      <c r="C53" s="73">
        <f t="shared" si="13"/>
        <v>41747</v>
      </c>
      <c r="D53" s="1"/>
      <c r="E53" s="73">
        <f t="shared" si="14"/>
        <v>3630</v>
      </c>
      <c r="F53" s="1"/>
      <c r="G53" s="73">
        <f t="shared" si="15"/>
        <v>22731</v>
      </c>
      <c r="H53" s="49"/>
      <c r="I53" s="73">
        <f t="shared" si="16"/>
        <v>1818.48</v>
      </c>
      <c r="J53" s="49"/>
      <c r="K53" s="73">
        <f t="shared" si="17"/>
        <v>19321.349999999999</v>
      </c>
      <c r="L53" s="49"/>
      <c r="M53" s="73">
        <f t="shared" si="18"/>
        <v>3409.65</v>
      </c>
      <c r="N53" s="49"/>
      <c r="O53" s="50"/>
      <c r="P53" s="74">
        <f t="shared" si="19"/>
        <v>10473</v>
      </c>
      <c r="Q53" s="50"/>
      <c r="R53" s="74">
        <f t="shared" si="20"/>
        <v>837.84</v>
      </c>
      <c r="S53" s="1"/>
      <c r="T53" s="74">
        <f t="shared" si="21"/>
        <v>0</v>
      </c>
      <c r="U53" s="49"/>
      <c r="V53" s="74">
        <f t="shared" si="23"/>
        <v>0</v>
      </c>
      <c r="W53" s="51">
        <f t="shared" si="12"/>
        <v>0</v>
      </c>
      <c r="X53" s="109"/>
      <c r="Y53" s="56"/>
      <c r="Z53" s="56"/>
    </row>
    <row r="54" spans="1:26" x14ac:dyDescent="0.2">
      <c r="A54" s="48"/>
      <c r="B54" s="1"/>
      <c r="C54" s="73">
        <f t="shared" si="13"/>
        <v>41747</v>
      </c>
      <c r="D54" s="1"/>
      <c r="E54" s="73">
        <f t="shared" si="14"/>
        <v>3630</v>
      </c>
      <c r="F54" s="1"/>
      <c r="G54" s="73">
        <f t="shared" si="15"/>
        <v>22731</v>
      </c>
      <c r="H54" s="49"/>
      <c r="I54" s="73">
        <f t="shared" si="16"/>
        <v>1818.48</v>
      </c>
      <c r="J54" s="49"/>
      <c r="K54" s="73">
        <f t="shared" si="17"/>
        <v>19321.349999999999</v>
      </c>
      <c r="L54" s="49"/>
      <c r="M54" s="73">
        <f t="shared" si="18"/>
        <v>3409.65</v>
      </c>
      <c r="N54" s="49"/>
      <c r="O54" s="50"/>
      <c r="P54" s="74">
        <f t="shared" si="19"/>
        <v>10473</v>
      </c>
      <c r="Q54" s="50"/>
      <c r="R54" s="74">
        <f t="shared" si="20"/>
        <v>837.84</v>
      </c>
      <c r="S54" s="1"/>
      <c r="T54" s="74">
        <f t="shared" si="21"/>
        <v>0</v>
      </c>
      <c r="U54" s="49"/>
      <c r="V54" s="74">
        <f t="shared" si="23"/>
        <v>0</v>
      </c>
      <c r="W54" s="51">
        <f t="shared" si="12"/>
        <v>0</v>
      </c>
      <c r="X54" s="109"/>
      <c r="Y54" s="56"/>
      <c r="Z54" s="56"/>
    </row>
    <row r="55" spans="1:26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8">
        <f>SUM(N38:N54)</f>
        <v>0</v>
      </c>
      <c r="O55" s="59">
        <f>SUM(O38:O54)</f>
        <v>0</v>
      </c>
      <c r="P55" s="60"/>
      <c r="Q55" s="59">
        <f>SUM(Q38:Q54)</f>
        <v>0</v>
      </c>
      <c r="R55" s="59"/>
      <c r="S55" s="59">
        <f>SUM(S38:S54)</f>
        <v>0</v>
      </c>
      <c r="T55" s="60"/>
      <c r="U55" s="59">
        <f>SUM(U38:U54)</f>
        <v>0</v>
      </c>
      <c r="V55" s="61"/>
      <c r="W55" s="62">
        <f>SUM(W38:W54)</f>
        <v>0</v>
      </c>
      <c r="X55" s="110"/>
      <c r="Y55" s="63"/>
      <c r="Z55" s="63"/>
    </row>
    <row r="56" spans="1:26" ht="13.5" thickTop="1" x14ac:dyDescent="0.2">
      <c r="A56" s="64" t="s">
        <v>10</v>
      </c>
      <c r="B56" s="64"/>
      <c r="C56" s="64">
        <f>B37-B55</f>
        <v>41747</v>
      </c>
      <c r="D56" s="64"/>
      <c r="E56" s="64">
        <f>D37-D55</f>
        <v>3630</v>
      </c>
      <c r="F56" s="64"/>
      <c r="G56" s="64">
        <f>F37-F55</f>
        <v>22731</v>
      </c>
      <c r="H56" s="64"/>
      <c r="I56" s="64">
        <f>H37-H55</f>
        <v>1818.48</v>
      </c>
      <c r="J56" s="64"/>
      <c r="K56" s="64">
        <f>J37-J55</f>
        <v>19321.349999999999</v>
      </c>
      <c r="L56" s="64"/>
      <c r="M56" s="64">
        <f>L37-L55</f>
        <v>3409.65</v>
      </c>
      <c r="N56" s="64"/>
      <c r="O56" s="64"/>
      <c r="P56" s="64">
        <f>O37-O55</f>
        <v>10473</v>
      </c>
      <c r="Q56" s="64"/>
      <c r="R56" s="64">
        <f>Q37-Q55</f>
        <v>837.84</v>
      </c>
      <c r="S56" s="64"/>
      <c r="T56" s="64">
        <f>S37-S55</f>
        <v>0</v>
      </c>
      <c r="U56" s="64"/>
      <c r="V56" s="64">
        <f>U37-U55</f>
        <v>0</v>
      </c>
      <c r="W56" s="65">
        <f>O55+Q55+S55+U55</f>
        <v>0</v>
      </c>
      <c r="X56" s="111"/>
      <c r="Y56" s="81"/>
      <c r="Z56" s="81"/>
    </row>
    <row r="57" spans="1:26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/>
      <c r="P57" s="64">
        <f>P54-P56</f>
        <v>0</v>
      </c>
      <c r="Q57" s="64"/>
      <c r="R57" s="64">
        <f>R54-R56</f>
        <v>0</v>
      </c>
      <c r="S57" s="64"/>
      <c r="T57" s="64">
        <f>T54-T56</f>
        <v>0</v>
      </c>
      <c r="U57" s="64"/>
      <c r="V57" s="64">
        <f>V54-V56</f>
        <v>0</v>
      </c>
      <c r="W57" s="64">
        <f>W55-W56</f>
        <v>0</v>
      </c>
      <c r="X57" s="111"/>
      <c r="Y57" s="81"/>
      <c r="Z57" s="81"/>
    </row>
    <row r="58" spans="1:26" ht="13.5" thickBot="1" x14ac:dyDescent="0.25">
      <c r="H58" s="27"/>
      <c r="I58" s="27"/>
      <c r="J58" s="27"/>
      <c r="K58" s="27"/>
      <c r="L58" s="27"/>
      <c r="M58" s="27"/>
      <c r="N58" s="118" t="s">
        <v>69</v>
      </c>
      <c r="O58" s="66"/>
      <c r="P58" s="67"/>
      <c r="Q58" s="67"/>
      <c r="R58" s="67"/>
      <c r="S58" s="67"/>
      <c r="T58" s="67"/>
      <c r="U58" s="68"/>
      <c r="V58" s="67"/>
      <c r="W58" s="30"/>
      <c r="X58" s="104"/>
      <c r="Y58" s="27"/>
      <c r="Z58" s="27"/>
    </row>
    <row r="59" spans="1:26" ht="13.5" thickBot="1" x14ac:dyDescent="0.25">
      <c r="H59" s="27"/>
      <c r="I59" s="27"/>
      <c r="J59" s="27"/>
      <c r="K59" s="27"/>
      <c r="L59" s="27"/>
      <c r="M59" s="27"/>
      <c r="N59" s="119">
        <f>N32+N55</f>
        <v>0</v>
      </c>
      <c r="O59" s="66"/>
      <c r="P59" s="67"/>
      <c r="Q59" s="67"/>
      <c r="R59" s="67"/>
      <c r="S59" s="67"/>
      <c r="T59" s="67"/>
      <c r="U59" s="68"/>
      <c r="V59" s="67"/>
      <c r="W59" s="30"/>
      <c r="X59" s="104"/>
      <c r="Y59" s="27"/>
      <c r="Z59" s="27"/>
    </row>
    <row r="60" spans="1:26" x14ac:dyDescent="0.2">
      <c r="H60" s="27"/>
      <c r="I60" s="27"/>
      <c r="J60" s="27"/>
      <c r="K60" s="27"/>
      <c r="L60" s="27"/>
      <c r="M60" s="27"/>
      <c r="N60" s="66"/>
      <c r="P60" s="67"/>
      <c r="Q60" s="67"/>
      <c r="R60" s="67"/>
      <c r="S60" s="67"/>
      <c r="T60" s="68"/>
      <c r="U60" s="67"/>
      <c r="X60" s="27"/>
      <c r="Y60" s="27"/>
    </row>
  </sheetData>
  <mergeCells count="23">
    <mergeCell ref="U13:V13"/>
    <mergeCell ref="S36:T36"/>
    <mergeCell ref="U36:V36"/>
    <mergeCell ref="S13:T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E16" sqref="E16"/>
    </sheetView>
  </sheetViews>
  <sheetFormatPr defaultRowHeight="12.75" x14ac:dyDescent="0.2"/>
  <sheetData>
    <row r="3" spans="2:7" x14ac:dyDescent="0.2">
      <c r="B3" s="97"/>
      <c r="C3" s="97"/>
      <c r="D3" s="97"/>
      <c r="E3" s="97"/>
      <c r="F3" s="97"/>
      <c r="G3" s="97"/>
    </row>
    <row r="4" spans="2:7" x14ac:dyDescent="0.2">
      <c r="B4" s="97"/>
      <c r="C4" s="97"/>
      <c r="D4" s="97"/>
      <c r="E4" s="97"/>
      <c r="F4" s="97"/>
      <c r="G4" s="97"/>
    </row>
    <row r="5" spans="2:7" x14ac:dyDescent="0.2">
      <c r="B5" s="97"/>
      <c r="C5" s="97"/>
      <c r="D5" s="97"/>
      <c r="E5" s="97"/>
      <c r="F5" s="97"/>
      <c r="G5" s="97"/>
    </row>
    <row r="6" spans="2:7" x14ac:dyDescent="0.2">
      <c r="B6" s="97"/>
      <c r="C6" s="97"/>
      <c r="D6" s="97"/>
      <c r="E6" s="97"/>
      <c r="F6" s="97"/>
      <c r="G6" s="97"/>
    </row>
    <row r="7" spans="2:7" x14ac:dyDescent="0.2">
      <c r="B7" s="97"/>
      <c r="C7" s="97"/>
      <c r="D7" s="97"/>
      <c r="E7" s="97"/>
      <c r="F7" s="97"/>
      <c r="G7" s="97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3073" r:id="rId4">
          <objectPr defaultSize="0" r:id="rId5">
            <anchor moveWithCells="1">
              <from>
                <xdr:col>1</xdr:col>
                <xdr:colOff>514350</xdr:colOff>
                <xdr:row>3</xdr:row>
                <xdr:rowOff>9525</xdr:rowOff>
              </from>
              <to>
                <xdr:col>6</xdr:col>
                <xdr:colOff>95250</xdr:colOff>
                <xdr:row>6</xdr:row>
                <xdr:rowOff>38100</xdr:rowOff>
              </to>
            </anchor>
          </objectPr>
        </oleObject>
      </mc:Choice>
      <mc:Fallback>
        <oleObject progId="Package" shapeId="3073" r:id="rId4"/>
      </mc:Fallback>
    </mc:AlternateContent>
    <mc:AlternateContent xmlns:mc="http://schemas.openxmlformats.org/markup-compatibility/2006">
      <mc:Choice Requires="x14">
        <oleObject progId="Package" shapeId="3074" r:id="rId6">
          <objectPr defaultSize="0" r:id="rId7">
            <anchor moveWithCells="1">
              <from>
                <xdr:col>0</xdr:col>
                <xdr:colOff>114300</xdr:colOff>
                <xdr:row>9</xdr:row>
                <xdr:rowOff>66675</xdr:rowOff>
              </from>
              <to>
                <xdr:col>8</xdr:col>
                <xdr:colOff>409575</xdr:colOff>
                <xdr:row>12</xdr:row>
                <xdr:rowOff>95250</xdr:rowOff>
              </to>
            </anchor>
          </objectPr>
        </oleObject>
      </mc:Choice>
      <mc:Fallback>
        <oleObject progId="Package" shapeId="307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3" t="s">
        <v>70</v>
      </c>
      <c r="C2" s="154"/>
      <c r="D2" s="154"/>
      <c r="E2" s="154"/>
      <c r="F2" s="154"/>
      <c r="G2" s="154"/>
      <c r="H2" s="155"/>
    </row>
    <row r="4" spans="2:8" x14ac:dyDescent="0.2">
      <c r="B4" s="97"/>
      <c r="C4" s="97"/>
      <c r="D4" s="97"/>
      <c r="E4" s="97"/>
      <c r="F4" s="97"/>
      <c r="G4" s="97"/>
      <c r="H4" s="97"/>
    </row>
    <row r="5" spans="2:8" x14ac:dyDescent="0.2">
      <c r="B5" s="97"/>
      <c r="C5" s="97"/>
      <c r="D5" s="97"/>
      <c r="E5" s="97"/>
      <c r="F5" s="97"/>
      <c r="G5" s="97"/>
      <c r="H5" s="97"/>
    </row>
    <row r="6" spans="2:8" x14ac:dyDescent="0.2">
      <c r="B6" s="97"/>
      <c r="C6" s="97"/>
      <c r="D6" s="97"/>
      <c r="E6" s="97"/>
      <c r="F6" s="97"/>
      <c r="G6" s="97"/>
      <c r="H6" s="97"/>
    </row>
    <row r="7" spans="2:8" x14ac:dyDescent="0.2">
      <c r="B7" s="97"/>
      <c r="C7" s="97"/>
      <c r="D7" s="97"/>
      <c r="E7" s="97"/>
      <c r="F7" s="97"/>
      <c r="G7" s="97"/>
      <c r="H7" s="97"/>
    </row>
    <row r="8" spans="2:8" x14ac:dyDescent="0.2">
      <c r="B8" s="97"/>
      <c r="C8" s="97"/>
      <c r="D8" s="97"/>
      <c r="E8" s="97"/>
      <c r="F8" s="97"/>
      <c r="G8" s="97"/>
      <c r="H8" s="97"/>
    </row>
    <row r="11" spans="2:8" ht="13.5" thickBot="1" x14ac:dyDescent="0.25"/>
    <row r="12" spans="2:8" ht="18.75" thickBot="1" x14ac:dyDescent="0.3">
      <c r="B12" s="156" t="s">
        <v>71</v>
      </c>
      <c r="C12" s="157"/>
      <c r="D12" s="157"/>
      <c r="E12" s="157"/>
      <c r="F12" s="157"/>
      <c r="G12" s="157"/>
      <c r="H12" s="158"/>
    </row>
    <row r="13" spans="2:8" x14ac:dyDescent="0.2">
      <c r="B13" s="120" t="s">
        <v>72</v>
      </c>
      <c r="C13" s="159" t="s">
        <v>73</v>
      </c>
      <c r="D13" s="159"/>
      <c r="E13" s="159"/>
      <c r="F13" s="159"/>
      <c r="G13" s="159"/>
      <c r="H13" s="160"/>
    </row>
    <row r="14" spans="2:8" x14ac:dyDescent="0.2">
      <c r="B14" s="121" t="s">
        <v>74</v>
      </c>
      <c r="C14" s="161" t="s">
        <v>75</v>
      </c>
      <c r="D14" s="161"/>
      <c r="E14" s="161"/>
      <c r="F14" s="161"/>
      <c r="G14" s="161"/>
      <c r="H14" s="162"/>
    </row>
    <row r="15" spans="2:8" ht="13.5" thickBot="1" x14ac:dyDescent="0.25">
      <c r="B15" s="122" t="s">
        <v>76</v>
      </c>
      <c r="C15" s="163" t="s">
        <v>77</v>
      </c>
      <c r="D15" s="163"/>
      <c r="E15" s="163"/>
      <c r="F15" s="163"/>
      <c r="G15" s="163"/>
      <c r="H15" s="164"/>
    </row>
    <row r="16" spans="2:8" ht="13.5" thickBot="1" x14ac:dyDescent="0.25">
      <c r="B16" s="123"/>
      <c r="C16" s="123" t="s">
        <v>78</v>
      </c>
    </row>
    <row r="17" spans="2:8" ht="18.75" thickBot="1" x14ac:dyDescent="0.3">
      <c r="B17" s="156" t="s">
        <v>79</v>
      </c>
      <c r="C17" s="157"/>
      <c r="D17" s="157"/>
      <c r="E17" s="157"/>
      <c r="F17" s="157"/>
      <c r="G17" s="157"/>
      <c r="H17" s="158"/>
    </row>
    <row r="18" spans="2:8" x14ac:dyDescent="0.2">
      <c r="B18" s="120" t="s">
        <v>72</v>
      </c>
      <c r="C18" s="145" t="s">
        <v>80</v>
      </c>
      <c r="D18" s="145"/>
      <c r="E18" s="145"/>
      <c r="F18" s="145"/>
      <c r="G18" s="145"/>
      <c r="H18" s="146"/>
    </row>
    <row r="19" spans="2:8" x14ac:dyDescent="0.2">
      <c r="B19" s="121" t="s">
        <v>74</v>
      </c>
      <c r="C19" s="147" t="s">
        <v>81</v>
      </c>
      <c r="D19" s="148"/>
      <c r="E19" s="148"/>
      <c r="F19" s="148"/>
      <c r="G19" s="148"/>
      <c r="H19" s="149"/>
    </row>
    <row r="20" spans="2:8" x14ac:dyDescent="0.2">
      <c r="B20" s="121" t="s">
        <v>76</v>
      </c>
      <c r="C20" s="147" t="s">
        <v>82</v>
      </c>
      <c r="D20" s="147"/>
      <c r="E20" s="147"/>
      <c r="F20" s="147"/>
      <c r="G20" s="147"/>
      <c r="H20" s="150"/>
    </row>
    <row r="21" spans="2:8" ht="13.5" thickBot="1" x14ac:dyDescent="0.25">
      <c r="B21" s="122" t="s">
        <v>83</v>
      </c>
      <c r="C21" s="151" t="s">
        <v>84</v>
      </c>
      <c r="D21" s="151"/>
      <c r="E21" s="151"/>
      <c r="F21" s="151"/>
      <c r="G21" s="151"/>
      <c r="H21" s="152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8193" r:id="rId4">
          <objectPr defaultSize="0" r:id="rId5">
            <anchor moveWithCells="1">
              <from>
                <xdr:col>1</xdr:col>
                <xdr:colOff>561975</xdr:colOff>
                <xdr:row>3</xdr:row>
                <xdr:rowOff>114300</xdr:rowOff>
              </from>
              <to>
                <xdr:col>7</xdr:col>
                <xdr:colOff>438150</xdr:colOff>
                <xdr:row>6</xdr:row>
                <xdr:rowOff>133350</xdr:rowOff>
              </to>
            </anchor>
          </objectPr>
        </oleObject>
      </mc:Choice>
      <mc:Fallback>
        <oleObject progId="Package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2018-06-27T19:52:19Z</dcterms:modified>
</cp:coreProperties>
</file>