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9" i="9" l="1"/>
  <c r="F30" i="9"/>
  <c r="F31" i="9"/>
  <c r="F32" i="9"/>
  <c r="F28" i="9" l="1"/>
  <c r="N33" i="9"/>
  <c r="N56" i="9"/>
  <c r="N60" i="9"/>
  <c r="W19" i="9"/>
  <c r="O18" i="9"/>
  <c r="U56" i="9"/>
  <c r="S56" i="9"/>
  <c r="Q56" i="9"/>
  <c r="O56" i="9"/>
  <c r="L56" i="9"/>
  <c r="J56" i="9"/>
  <c r="H56" i="9"/>
  <c r="F56" i="9"/>
  <c r="D56" i="9"/>
  <c r="B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S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O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F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D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B38" i="9"/>
  <c r="U33" i="9"/>
  <c r="S33" i="9"/>
  <c r="W34" i="9" s="1"/>
  <c r="Q33" i="9"/>
  <c r="O33" i="9"/>
  <c r="L33" i="9"/>
  <c r="J33" i="9"/>
  <c r="H33" i="9"/>
  <c r="I34" i="9" s="1"/>
  <c r="F33" i="9"/>
  <c r="D33" i="9"/>
  <c r="E34" i="9" s="1"/>
  <c r="B33" i="9"/>
  <c r="C34" i="9" s="1"/>
  <c r="W32" i="9"/>
  <c r="W31" i="9"/>
  <c r="W30" i="9"/>
  <c r="W29" i="9"/>
  <c r="W33" i="9" s="1"/>
  <c r="W28" i="9"/>
  <c r="W27" i="9"/>
  <c r="W26" i="9"/>
  <c r="W25" i="9"/>
  <c r="W24" i="9"/>
  <c r="W23" i="9"/>
  <c r="W22" i="9"/>
  <c r="W21" i="9"/>
  <c r="W20" i="9"/>
  <c r="W18" i="9"/>
  <c r="W17" i="9"/>
  <c r="W16" i="9"/>
  <c r="S15" i="9"/>
  <c r="T19" i="9"/>
  <c r="T20" i="9"/>
  <c r="T21" i="9"/>
  <c r="T22" i="9"/>
  <c r="T23" i="9"/>
  <c r="O15" i="9"/>
  <c r="Q15" i="9"/>
  <c r="F15" i="9"/>
  <c r="D15" i="9"/>
  <c r="B15" i="9"/>
  <c r="C16" i="9"/>
  <c r="C17" i="9"/>
  <c r="C18" i="9"/>
  <c r="C19" i="9"/>
  <c r="C20" i="9"/>
  <c r="C21" i="9"/>
  <c r="C22" i="9"/>
  <c r="C23" i="9"/>
  <c r="K12" i="9"/>
  <c r="F12" i="9"/>
  <c r="C24" i="9"/>
  <c r="C25" i="9"/>
  <c r="C26" i="9"/>
  <c r="C27" i="9"/>
  <c r="C28" i="9"/>
  <c r="C29" i="9"/>
  <c r="C30" i="9"/>
  <c r="C31" i="9" s="1"/>
  <c r="C32" i="9" s="1"/>
  <c r="T24" i="9"/>
  <c r="T25" i="9"/>
  <c r="T26" i="9"/>
  <c r="T27" i="9"/>
  <c r="T28" i="9"/>
  <c r="T29" i="9"/>
  <c r="T30" i="9" s="1"/>
  <c r="T31" i="9" s="1"/>
  <c r="T32" i="9" s="1"/>
  <c r="W56" i="9"/>
  <c r="W57" i="9"/>
  <c r="C57" i="9"/>
  <c r="T57" i="9"/>
  <c r="T58" i="9"/>
  <c r="G16" i="9"/>
  <c r="G17" i="9"/>
  <c r="G18" i="9"/>
  <c r="G19" i="9"/>
  <c r="G20" i="9"/>
  <c r="G21" i="9"/>
  <c r="G22" i="9"/>
  <c r="G23" i="9"/>
  <c r="H15" i="9"/>
  <c r="L15" i="9"/>
  <c r="L11" i="9"/>
  <c r="U38" i="9"/>
  <c r="F5" i="9"/>
  <c r="K5" i="9"/>
  <c r="K3" i="9"/>
  <c r="L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K9" i="9"/>
  <c r="F8" i="9"/>
  <c r="P34" i="9"/>
  <c r="E16" i="9"/>
  <c r="E17" i="9"/>
  <c r="E18" i="9"/>
  <c r="E19" i="9"/>
  <c r="E20" i="9"/>
  <c r="E21" i="9"/>
  <c r="E22" i="9"/>
  <c r="E23" i="9"/>
  <c r="F4" i="9"/>
  <c r="L5" i="9"/>
  <c r="L4" i="9"/>
  <c r="L9" i="9"/>
  <c r="E57" i="9"/>
  <c r="E5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G57" i="9"/>
  <c r="G58" i="9"/>
  <c r="P57" i="9"/>
  <c r="P58" i="9"/>
  <c r="K4" i="9"/>
  <c r="H38" i="9"/>
  <c r="Q38" i="9"/>
  <c r="J38" i="9"/>
  <c r="T34" i="9"/>
  <c r="F9" i="9"/>
  <c r="U15" i="9"/>
  <c r="R16" i="9"/>
  <c r="R17" i="9"/>
  <c r="R18" i="9"/>
  <c r="R19" i="9"/>
  <c r="R20" i="9"/>
  <c r="R21" i="9"/>
  <c r="R22" i="9"/>
  <c r="R23" i="9"/>
  <c r="R34" i="9"/>
  <c r="P16" i="9"/>
  <c r="P17" i="9"/>
  <c r="P18" i="9"/>
  <c r="P19" i="9"/>
  <c r="P20" i="9"/>
  <c r="P21" i="9"/>
  <c r="P22" i="9"/>
  <c r="P23" i="9"/>
  <c r="G34" i="9"/>
  <c r="F3" i="9"/>
  <c r="R24" i="9"/>
  <c r="R25" i="9"/>
  <c r="R26" i="9"/>
  <c r="R27" i="9"/>
  <c r="R28" i="9"/>
  <c r="R29" i="9"/>
  <c r="R30" i="9"/>
  <c r="R31" i="9"/>
  <c r="R32" i="9"/>
  <c r="R35" i="9"/>
  <c r="G24" i="9"/>
  <c r="G25" i="9"/>
  <c r="G26" i="9"/>
  <c r="G27" i="9"/>
  <c r="G28" i="9"/>
  <c r="G29" i="9"/>
  <c r="G30" i="9" s="1"/>
  <c r="G31" i="9" s="1"/>
  <c r="G32" i="9" s="1"/>
  <c r="E24" i="9"/>
  <c r="E25" i="9"/>
  <c r="E26" i="9"/>
  <c r="E27" i="9"/>
  <c r="E28" i="9"/>
  <c r="E29" i="9"/>
  <c r="E30" i="9" s="1"/>
  <c r="E31" i="9" s="1"/>
  <c r="E32" i="9" s="1"/>
  <c r="P24" i="9"/>
  <c r="P25" i="9"/>
  <c r="P26" i="9"/>
  <c r="P27" i="9"/>
  <c r="P28" i="9"/>
  <c r="P29" i="9"/>
  <c r="P30" i="9"/>
  <c r="P31" i="9"/>
  <c r="P32" i="9"/>
  <c r="W58" i="9"/>
  <c r="J15" i="9"/>
  <c r="K16" i="9"/>
  <c r="K17" i="9"/>
  <c r="K18" i="9"/>
  <c r="K19" i="9"/>
  <c r="K20" i="9"/>
  <c r="K21" i="9"/>
  <c r="K22" i="9"/>
  <c r="K23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39" i="9"/>
  <c r="V40" i="9"/>
  <c r="V41" i="9"/>
  <c r="V57" i="9"/>
  <c r="M57" i="9"/>
  <c r="M58" i="9"/>
  <c r="L3" i="9"/>
  <c r="C58" i="9"/>
  <c r="K57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7" i="9"/>
  <c r="I57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V34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 s="1"/>
  <c r="V32" i="9" s="1"/>
  <c r="V35" i="9" s="1"/>
  <c r="I16" i="9"/>
  <c r="I17" i="9"/>
  <c r="I18" i="9"/>
  <c r="I19" i="9"/>
  <c r="I20" i="9"/>
  <c r="I21" i="9"/>
  <c r="I22" i="9"/>
  <c r="I23" i="9"/>
  <c r="M34" i="9"/>
  <c r="M16" i="9"/>
  <c r="M17" i="9"/>
  <c r="M18" i="9"/>
  <c r="M19" i="9"/>
  <c r="M20" i="9"/>
  <c r="M21" i="9"/>
  <c r="M22" i="9"/>
  <c r="M23" i="9"/>
  <c r="K34" i="9"/>
  <c r="G8" i="9"/>
  <c r="P35" i="9"/>
  <c r="M24" i="9"/>
  <c r="M25" i="9"/>
  <c r="M26" i="9"/>
  <c r="M27" i="9"/>
  <c r="M28" i="9"/>
  <c r="M29" i="9"/>
  <c r="M30" i="9"/>
  <c r="M31" i="9"/>
  <c r="M32" i="9"/>
  <c r="M35" i="9"/>
  <c r="I24" i="9"/>
  <c r="I25" i="9"/>
  <c r="I26" i="9"/>
  <c r="I27" i="9"/>
  <c r="I28" i="9"/>
  <c r="I29" i="9"/>
  <c r="I30" i="9"/>
  <c r="I31" i="9"/>
  <c r="I32" i="9" s="1"/>
  <c r="I35" i="9" s="1"/>
  <c r="K24" i="9"/>
  <c r="K25" i="9"/>
  <c r="K26" i="9"/>
  <c r="K27" i="9"/>
  <c r="K28" i="9"/>
  <c r="K29" i="9"/>
  <c r="K30" i="9" s="1"/>
  <c r="K31" i="9" s="1"/>
  <c r="K32" i="9" s="1"/>
  <c r="K35" i="9" s="1"/>
  <c r="I58" i="9"/>
  <c r="K58" i="9"/>
  <c r="V58" i="9"/>
  <c r="R58" i="9"/>
  <c r="G9" i="9" l="1"/>
  <c r="T35" i="9"/>
  <c r="W35" i="9"/>
  <c r="G5" i="9"/>
  <c r="G35" i="9"/>
  <c r="G4" i="9"/>
  <c r="E35" i="9"/>
  <c r="G3" i="9"/>
  <c r="C35" i="9"/>
</calcChain>
</file>

<file path=xl/comments1.xml><?xml version="1.0" encoding="utf-8"?>
<comments xmlns="http://schemas.openxmlformats.org/spreadsheetml/2006/main">
  <authors>
    <author>Havens, Julia</author>
    <author>Waterhouse, Jennifer A. (DSHS/BHA)</author>
    <author>Scheik, Jill P (DSHS/BHA)</author>
    <author>Rohila, Neha (DSHS/BHA)</author>
    <author>Thapar, Meenu (DSHS/FSA)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Havens, Julia:</t>
        </r>
        <r>
          <rPr>
            <sz val="9"/>
            <color indexed="81"/>
            <rFont val="Tahoma"/>
            <family val="2"/>
          </rPr>
          <t xml:space="preserve">
looking to drop Republic </t>
        </r>
      </text>
    </comment>
    <comment ref="N14" authorId="1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is total *8%</t>
        </r>
      </text>
    </comment>
    <comment ref="J15" authorId="1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reflects the total after admin is removed: $17972.00 *85%</t>
        </r>
      </text>
    </comment>
    <comment ref="L15" authorId="1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reflects the total after admin is removed *15%</t>
        </r>
      </text>
    </comment>
    <comment ref="Y1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11/3/17</t>
        </r>
      </text>
    </comment>
    <comment ref="Y17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11/28/17</t>
        </r>
      </text>
    </comment>
    <comment ref="W18" authorId="4" shapeId="0">
      <text>
        <r>
          <rPr>
            <b/>
            <sz val="9"/>
            <color indexed="81"/>
            <rFont val="Tahoma"/>
            <family val="2"/>
          </rPr>
          <t>Thapar, Meenu (DSHS/FSA):</t>
        </r>
        <r>
          <rPr>
            <sz val="9"/>
            <color indexed="81"/>
            <rFont val="Tahoma"/>
            <family val="2"/>
          </rPr>
          <t xml:space="preserve">
July Suppl 1 is moving expenditures from Information Dissemination to Community based process basically it is zeroing out for PFS Grant </t>
        </r>
      </text>
    </comment>
    <comment ref="Y20" authorId="3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1/9/18</t>
        </r>
      </text>
    </comment>
    <comment ref="Y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2/9/18</t>
        </r>
      </text>
    </comment>
    <comment ref="Y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2/9/18</t>
        </r>
      </text>
    </comment>
    <comment ref="Y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2/9/18</t>
        </r>
      </text>
    </comment>
    <comment ref="Y24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3/12/18</t>
        </r>
      </text>
    </comment>
    <comment ref="Y25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3/12/18</t>
        </r>
      </text>
    </comment>
    <comment ref="Y26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4/5/18
</t>
        </r>
      </text>
    </comment>
    <comment ref="Y27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5/2/18</t>
        </r>
      </text>
    </comment>
    <comment ref="Y28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6/18/18</t>
        </r>
      </text>
    </comment>
    <comment ref="N37" authorId="1" shapeId="0">
      <text>
        <r>
          <rPr>
            <b/>
            <sz val="9"/>
            <color indexed="81"/>
            <rFont val="Tahoma"/>
            <charset val="1"/>
          </rPr>
          <t>Waterhouse, Jennifer A. (DSHS/BHA):</t>
        </r>
        <r>
          <rPr>
            <sz val="9"/>
            <color indexed="81"/>
            <rFont val="Tahoma"/>
            <charset val="1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<sst xmlns="http://schemas.openxmlformats.org/spreadsheetml/2006/main" count="166" uniqueCount="107">
  <si>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</si>
  <si>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</si>
  <si>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</si>
  <si>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</si>
  <si>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</si>
  <si>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</si>
  <si>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</si>
  <si>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</si>
  <si>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</si>
  <si>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</si>
  <si>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</si>
  <si>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</si>
  <si>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</si>
  <si>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</si>
  <si>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</si>
  <si>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</si>
  <si>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</si>
  <si>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</si>
  <si>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</si>
  <si>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</si>
  <si>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</si>
  <si>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</si>
  <si>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</si>
  <si>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</si>
  <si>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</si>
  <si>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</si>
  <si>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</si>
  <si>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</si>
  <si>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</si>
  <si>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</si>
  <si>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</si>
  <si>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</si>
  <si>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</si>
  <si>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</si>
  <si>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</si>
  <si>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</si>
  <si>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</si>
  <si>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</si>
  <si>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</si>
  <si>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</si>
  <si>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</si>
  <si>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</si>
  <si>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</si>
  <si>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</si>
  <si>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Julia Havens</t>
  </si>
  <si>
    <t>1712-94301</t>
  </si>
  <si>
    <t>Rural Resources Community Action</t>
  </si>
  <si>
    <t>SWV0002460-00</t>
  </si>
  <si>
    <t>July 2017</t>
  </si>
  <si>
    <t xml:space="preserve">CT419 </t>
  </si>
  <si>
    <t>VCT00588</t>
  </si>
  <si>
    <t>10/10/17</t>
  </si>
  <si>
    <t>August 2017</t>
  </si>
  <si>
    <t>Revised by:</t>
  </si>
  <si>
    <t>Jen W 10/19/17</t>
  </si>
  <si>
    <t>523</t>
  </si>
  <si>
    <t>VCT00718</t>
  </si>
  <si>
    <t>CT631</t>
  </si>
  <si>
    <t>VCT00862</t>
  </si>
  <si>
    <t>July 2017 Supp1</t>
  </si>
  <si>
    <t>July 2017 Supp2</t>
  </si>
  <si>
    <t>VCT00863</t>
  </si>
  <si>
    <t>Sep-17</t>
  </si>
  <si>
    <t>VCT00864</t>
  </si>
  <si>
    <t>Aug-17 Supp 1 Revised</t>
  </si>
  <si>
    <t>July-17 Supp 3</t>
  </si>
  <si>
    <t>Oct-17</t>
  </si>
  <si>
    <t>CT933</t>
  </si>
  <si>
    <t>VCT01187</t>
  </si>
  <si>
    <t>Nov 2017</t>
  </si>
  <si>
    <t>Dec 2017</t>
  </si>
  <si>
    <t>199</t>
  </si>
  <si>
    <t>200</t>
  </si>
  <si>
    <t>VCT01450</t>
  </si>
  <si>
    <t>VCT01451</t>
  </si>
  <si>
    <t>VCT01188</t>
  </si>
  <si>
    <t>VCT01189</t>
  </si>
  <si>
    <t>Jan 2018</t>
  </si>
  <si>
    <t>CT477</t>
  </si>
  <si>
    <t>VCT01728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</si>
  <si>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</si>
  <si>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</si>
  <si>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</si>
  <si>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</si>
  <si>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</si>
  <si>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</si>
  <si>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</si>
  <si>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</si>
  <si>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</si>
  <si>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</si>
  <si>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</si>
  <si>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</si>
  <si>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</si>
  <si>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</si>
  <si>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</si>
  <si>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</si>
  <si>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</si>
  <si>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</si>
  <si>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Feb 2018</t>
  </si>
  <si>
    <t>CT666</t>
  </si>
  <si>
    <t>VCT01928</t>
  </si>
  <si>
    <t>Mar 2018</t>
  </si>
  <si>
    <t>CT842</t>
  </si>
  <si>
    <t>VCT02109</t>
  </si>
  <si>
    <t>Apr 2018</t>
  </si>
  <si>
    <t>CT213</t>
  </si>
  <si>
    <t>VCT02476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</si>
</sst>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150C9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0" fontId="47" fillId="18" borderId="1" xfId="0" applyFont="1" applyFill="1" applyBorder="1" applyAlignment="1">
      <alignment horizontal="left" vertical="top"/>
    </xf>
    <xf numFmtId="49" fontId="36" fillId="0" borderId="37" xfId="4111" applyNumberFormat="1" applyFont="1" applyBorder="1" applyAlignment="1" applyProtection="1">
      <alignment horizontal="right" vertical="center"/>
      <protection locked="0"/>
    </xf>
    <xf numFmtId="3" fontId="23" fillId="0" borderId="35" xfId="4111" applyNumberFormat="1" applyFont="1" applyFill="1" applyBorder="1" applyAlignment="1" applyProtection="1">
      <alignment horizontal="center" vertical="center"/>
      <protection locked="0"/>
    </xf>
    <xf numFmtId="3" fontId="39" fillId="0" borderId="35" xfId="4111" applyNumberFormat="1" applyFont="1" applyBorder="1" applyAlignment="1" applyProtection="1">
      <alignment horizontal="center" vertical="center"/>
      <protection locked="0"/>
    </xf>
    <xf numFmtId="40" fontId="36" fillId="0" borderId="36" xfId="4111" applyNumberFormat="1" applyFont="1" applyBorder="1" applyAlignment="1" applyProtection="1">
      <alignment horizontal="center" vertical="center"/>
      <protection locked="0"/>
    </xf>
    <xf numFmtId="14" fontId="17" fillId="0" borderId="2" xfId="4111" quotePrefix="1" applyNumberFormat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6" xfId="0" applyNumberFormat="1" applyFont="1" applyFill="1" applyBorder="1" applyAlignment="1" applyProtection="1">
      <alignment vertical="center" wrapText="1"/>
      <protection locked="0"/>
    </xf>
    <xf numFmtId="166" fontId="17" fillId="0" borderId="3" xfId="4111" applyNumberFormat="1" applyFont="1" applyFill="1" applyBorder="1" applyAlignment="1" applyProtection="1">
      <alignment horizontal="center"/>
      <protection locked="0"/>
    </xf>
    <xf numFmtId="166" fontId="17" fillId="0" borderId="6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right"/>
      <protection locked="0"/>
    </xf>
    <xf numFmtId="166" fontId="18" fillId="3" borderId="6" xfId="0" applyNumberFormat="1" applyFont="1" applyFill="1" applyBorder="1" applyAlignment="1" applyProtection="1">
      <alignment vertical="center" wrapText="1"/>
      <protection locked="0"/>
    </xf>
    <xf numFmtId="0" fontId="48" fillId="0" borderId="1" xfId="0" applyFont="1" applyFill="1" applyBorder="1" applyAlignment="1">
      <alignment wrapText="1"/>
    </xf>
    <xf numFmtId="4" fontId="49" fillId="0" borderId="0" xfId="0" applyNumberFormat="1" applyFont="1" applyAlignment="1">
      <alignment horizontal="left"/>
    </xf>
    <xf numFmtId="49" fontId="42" fillId="0" borderId="0" xfId="4111" applyNumberFormat="1" applyFont="1" applyAlignment="1" applyProtection="1">
      <alignment horizontal="left" vertical="top"/>
      <protection locked="0"/>
    </xf>
    <xf numFmtId="49" fontId="17" fillId="19" borderId="7" xfId="4111" applyNumberFormat="1" applyFont="1" applyFill="1" applyBorder="1" applyAlignment="1" applyProtection="1">
      <alignment horizontal="center"/>
      <protection locked="0"/>
    </xf>
    <xf numFmtId="49" fontId="17" fillId="19" borderId="1" xfId="4111" applyNumberFormat="1" applyFill="1" applyBorder="1" applyAlignment="1" applyProtection="1">
      <alignment horizontal="center"/>
      <protection locked="0"/>
    </xf>
    <xf numFmtId="49" fontId="17" fillId="19" borderId="1" xfId="11942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9" fontId="44" fillId="0" borderId="0" xfId="4111" applyNumberFormat="1" applyFont="1" applyFill="1" applyAlignment="1" applyProtection="1">
      <alignment horizontal="center"/>
      <protection locked="0"/>
    </xf>
    <xf numFmtId="49" fontId="44" fillId="0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3</xdr:row>
      <xdr:rowOff>0</xdr:rowOff>
    </xdr:from>
    <xdr:to>
      <xdr:col>19</xdr:col>
      <xdr:colOff>331465</xdr:colOff>
      <xdr:row>57</xdr:row>
      <xdr:rowOff>16313</xdr:rowOff>
    </xdr:to>
    <xdr:pic>
      <xdr:nvPicPr>
        <xdr:cNvPr id="14" name="Picture 13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6059" y="470647"/>
          <a:ext cx="6382641" cy="84879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3</xdr:row>
          <xdr:rowOff>9525</xdr:rowOff>
        </xdr:from>
        <xdr:to>
          <xdr:col>6</xdr:col>
          <xdr:colOff>371475</xdr:colOff>
          <xdr:row>6</xdr:row>
          <xdr:rowOff>38100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3</xdr:row>
          <xdr:rowOff>152400</xdr:rowOff>
        </xdr:from>
        <xdr:to>
          <xdr:col>7</xdr:col>
          <xdr:colOff>352425</xdr:colOff>
          <xdr:row>7</xdr:row>
          <xdr:rowOff>19050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1"/>
  <sheetViews>
    <sheetView tabSelected="1" topLeftCell="N13" zoomScaleNormal="100" workbookViewId="0">
      <selection activeCell="W28" sqref="W28"/>
    </sheetView>
  </sheetViews>
  <sheetFormatPr defaultColWidth="11.5703125" defaultRowHeight="12.75" x14ac:dyDescent="0.2"/>
  <cols>
    <col min="1" max="1" width="25.5703125" style="24" bestFit="1" customWidth="1"/>
    <col min="2" max="2" width="22" style="24" customWidth="1"/>
    <col min="3" max="3" width="16.42578125" style="24" customWidth="1"/>
    <col min="4" max="4" width="16.140625" style="24" bestFit="1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4"/>
    <col min="9" max="9" width="15" style="65" customWidth="1"/>
    <col min="10" max="10" width="11.5703125" style="65" customWidth="1"/>
    <col min="11" max="11" width="11.7109375" style="65" customWidth="1"/>
    <col min="12" max="12" width="12.140625" style="65" bestFit="1" customWidth="1"/>
    <col min="13" max="13" width="11.5703125" style="65"/>
    <col min="14" max="14" width="13.5703125" style="66" customWidth="1"/>
    <col min="15" max="15" width="13.5703125" style="65" customWidth="1"/>
    <col min="16" max="17" width="11.5703125" style="27"/>
    <col min="18" max="19" width="14.140625" style="27" customWidth="1"/>
    <col min="20" max="21" width="11.5703125" style="24"/>
    <col min="22" max="24" width="11.5703125" style="27"/>
    <col min="25" max="25" width="11.5703125" style="107"/>
    <col min="26" max="16384" width="11.5703125" style="27"/>
  </cols>
  <sheetData>
    <row r="1" spans="1:26" s="3" customFormat="1" ht="18.75" thickBot="1" x14ac:dyDescent="0.25">
      <c r="A1" s="93" t="s">
        <v>4</v>
      </c>
      <c r="B1" s="95" t="s">
        <v>44</v>
      </c>
      <c r="C1" s="2"/>
      <c r="D1" s="134" t="s">
        <v>33</v>
      </c>
      <c r="E1" s="135"/>
      <c r="F1" s="135"/>
      <c r="G1" s="136"/>
      <c r="I1" s="134" t="s">
        <v>34</v>
      </c>
      <c r="J1" s="135"/>
      <c r="K1" s="135"/>
      <c r="L1" s="136" t="s">
        <v>12</v>
      </c>
      <c r="M1" s="4"/>
      <c r="N1" s="4"/>
      <c r="O1" s="4"/>
      <c r="P1" s="4"/>
      <c r="Q1" s="4"/>
      <c r="R1" s="4"/>
      <c r="S1" s="4"/>
      <c r="T1" s="74"/>
      <c r="U1" s="74"/>
      <c r="Y1" s="106"/>
    </row>
    <row r="2" spans="1:26" s="3" customFormat="1" ht="32.25" thickBot="1" x14ac:dyDescent="0.3">
      <c r="A2" s="94" t="s">
        <v>0</v>
      </c>
      <c r="B2" s="116" t="s">
        <v>46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4"/>
      <c r="U2" s="74"/>
      <c r="Y2" s="106"/>
    </row>
    <row r="3" spans="1:26" s="3" customFormat="1" ht="18" x14ac:dyDescent="0.2">
      <c r="A3" s="94" t="s">
        <v>5</v>
      </c>
      <c r="B3" s="117" t="s">
        <v>47</v>
      </c>
      <c r="C3" s="130"/>
      <c r="D3" s="86" t="s">
        <v>13</v>
      </c>
      <c r="E3" s="8">
        <v>31143</v>
      </c>
      <c r="F3" s="9">
        <f>E3-B15</f>
        <v>0</v>
      </c>
      <c r="G3" s="78">
        <f>C32</f>
        <v>9694.06</v>
      </c>
      <c r="I3" s="86" t="s">
        <v>13</v>
      </c>
      <c r="J3" s="8">
        <v>31143</v>
      </c>
      <c r="K3" s="9">
        <f>J3-B38</f>
        <v>0</v>
      </c>
      <c r="L3" s="78">
        <f>C55</f>
        <v>31143</v>
      </c>
      <c r="M3" s="4"/>
      <c r="N3" s="4"/>
      <c r="O3" s="4"/>
      <c r="P3" s="4"/>
      <c r="Q3" s="4"/>
      <c r="R3" s="4"/>
      <c r="S3" s="4"/>
      <c r="T3" s="74"/>
      <c r="U3" s="74"/>
      <c r="Y3" s="106"/>
    </row>
    <row r="4" spans="1:26" s="3" customFormat="1" ht="18" x14ac:dyDescent="0.2">
      <c r="A4" s="94" t="s">
        <v>2</v>
      </c>
      <c r="B4" s="100" t="s">
        <v>45</v>
      </c>
      <c r="C4" s="130"/>
      <c r="D4" s="87" t="s">
        <v>17</v>
      </c>
      <c r="E4" s="10">
        <v>5416</v>
      </c>
      <c r="F4" s="11">
        <f>E4-D15</f>
        <v>0</v>
      </c>
      <c r="G4" s="79">
        <f>E32</f>
        <v>3126.28</v>
      </c>
      <c r="I4" s="87" t="s">
        <v>17</v>
      </c>
      <c r="J4" s="10">
        <v>5416</v>
      </c>
      <c r="K4" s="11">
        <f>J4-D38</f>
        <v>0</v>
      </c>
      <c r="L4" s="79">
        <f>E55</f>
        <v>5416</v>
      </c>
      <c r="M4" s="4"/>
      <c r="N4" s="4"/>
      <c r="O4" s="4"/>
      <c r="P4" s="4"/>
      <c r="Q4" s="4"/>
      <c r="R4" s="4"/>
      <c r="S4" s="4"/>
      <c r="T4" s="74"/>
      <c r="U4" s="74"/>
      <c r="Y4" s="106"/>
    </row>
    <row r="5" spans="1:26" s="3" customFormat="1" ht="18" x14ac:dyDescent="0.2">
      <c r="A5" s="94" t="s">
        <v>8</v>
      </c>
      <c r="B5" s="118"/>
      <c r="C5" s="12"/>
      <c r="D5" s="88" t="s">
        <v>28</v>
      </c>
      <c r="E5" s="13">
        <v>19535</v>
      </c>
      <c r="F5" s="14">
        <f>E5-F15</f>
        <v>0</v>
      </c>
      <c r="G5" s="80">
        <f>G32</f>
        <v>1728.2000000000007</v>
      </c>
      <c r="I5" s="88" t="s">
        <v>28</v>
      </c>
      <c r="J5" s="13">
        <v>19535</v>
      </c>
      <c r="K5" s="14">
        <f>J5-F38</f>
        <v>0</v>
      </c>
      <c r="L5" s="80">
        <f>G55</f>
        <v>19535</v>
      </c>
      <c r="M5" s="4"/>
      <c r="N5" s="4"/>
      <c r="O5" s="4"/>
      <c r="P5" s="4"/>
      <c r="Q5" s="4"/>
      <c r="R5" s="4"/>
      <c r="S5" s="4"/>
      <c r="T5" s="74"/>
      <c r="U5" s="74"/>
      <c r="Y5" s="106"/>
    </row>
    <row r="6" spans="1:26" s="3" customFormat="1" ht="18" x14ac:dyDescent="0.2">
      <c r="A6" s="94"/>
      <c r="B6" s="118"/>
      <c r="C6" s="12"/>
      <c r="D6" s="88" t="s">
        <v>29</v>
      </c>
      <c r="E6" s="3">
        <v>0</v>
      </c>
      <c r="F6" s="14"/>
      <c r="G6" s="80"/>
      <c r="I6" s="88" t="s">
        <v>29</v>
      </c>
      <c r="J6" s="3">
        <v>0</v>
      </c>
      <c r="K6" s="14"/>
      <c r="L6" s="80"/>
      <c r="M6" s="4"/>
      <c r="N6" s="4"/>
      <c r="O6" s="4"/>
      <c r="P6" s="4"/>
      <c r="Q6" s="4"/>
      <c r="R6" s="4"/>
      <c r="S6" s="4"/>
      <c r="T6" s="74"/>
      <c r="U6" s="74"/>
      <c r="Y6" s="106"/>
    </row>
    <row r="7" spans="1:26" s="3" customFormat="1" ht="18" x14ac:dyDescent="0.2">
      <c r="A7" s="94" t="s">
        <v>35</v>
      </c>
      <c r="B7" s="96" t="s">
        <v>43</v>
      </c>
      <c r="C7" s="12"/>
      <c r="D7" s="88" t="s">
        <v>30</v>
      </c>
      <c r="E7" s="13"/>
      <c r="F7" s="14"/>
      <c r="G7" s="80"/>
      <c r="I7" s="88" t="s">
        <v>30</v>
      </c>
      <c r="J7" s="13"/>
      <c r="K7" s="14"/>
      <c r="L7" s="80"/>
      <c r="M7" s="4"/>
      <c r="N7" s="4"/>
      <c r="O7" s="4"/>
      <c r="P7" s="4"/>
      <c r="Q7" s="4"/>
      <c r="R7" s="4"/>
      <c r="S7" s="4"/>
      <c r="T7" s="74"/>
      <c r="U7" s="74"/>
      <c r="Y7" s="106"/>
    </row>
    <row r="8" spans="1:26" s="3" customFormat="1" x14ac:dyDescent="0.2">
      <c r="A8" s="3" t="s">
        <v>53</v>
      </c>
      <c r="B8" s="97" t="s">
        <v>54</v>
      </c>
      <c r="C8" s="15"/>
      <c r="D8" s="89" t="s">
        <v>18</v>
      </c>
      <c r="E8" s="13">
        <v>13477</v>
      </c>
      <c r="F8" s="14">
        <f>E8-O15</f>
        <v>0</v>
      </c>
      <c r="G8" s="80">
        <f>P32</f>
        <v>37.369999999999891</v>
      </c>
      <c r="I8" s="89" t="s">
        <v>18</v>
      </c>
      <c r="J8" s="13">
        <v>0</v>
      </c>
      <c r="K8" s="14" t="s">
        <v>22</v>
      </c>
      <c r="L8" s="80" t="s">
        <v>22</v>
      </c>
      <c r="M8" s="16"/>
      <c r="N8" s="16"/>
      <c r="O8" s="16"/>
      <c r="P8" s="131"/>
      <c r="Q8" s="131"/>
      <c r="R8" s="16"/>
      <c r="S8" s="16"/>
      <c r="T8" s="75"/>
      <c r="U8" s="75"/>
      <c r="Y8" s="106"/>
    </row>
    <row r="9" spans="1:26" s="3" customFormat="1" x14ac:dyDescent="0.2">
      <c r="A9" s="23"/>
      <c r="B9" s="143"/>
      <c r="C9" s="17"/>
      <c r="D9" s="90" t="s">
        <v>36</v>
      </c>
      <c r="E9" s="13">
        <v>40429</v>
      </c>
      <c r="F9" s="18">
        <f>E9-S15</f>
        <v>0</v>
      </c>
      <c r="G9" s="81">
        <f>T32</f>
        <v>15139.64</v>
      </c>
      <c r="I9" s="90" t="s">
        <v>36</v>
      </c>
      <c r="J9" s="13">
        <v>13477</v>
      </c>
      <c r="K9" s="18">
        <f>J9-O38</f>
        <v>0</v>
      </c>
      <c r="L9" s="81">
        <f>P55</f>
        <v>13477</v>
      </c>
      <c r="M9" s="19"/>
      <c r="N9" s="20"/>
      <c r="O9" s="20"/>
      <c r="P9" s="20"/>
      <c r="Q9" s="21"/>
      <c r="R9" s="21"/>
      <c r="S9" s="22"/>
      <c r="T9" s="32"/>
      <c r="U9" s="32"/>
      <c r="Y9" s="106"/>
    </row>
    <row r="10" spans="1:26" s="3" customFormat="1" x14ac:dyDescent="0.2">
      <c r="A10" s="23"/>
      <c r="B10" s="143"/>
      <c r="C10" s="17"/>
      <c r="D10" s="101"/>
      <c r="E10" s="102"/>
      <c r="F10" s="103"/>
      <c r="G10" s="104"/>
      <c r="I10" s="101"/>
      <c r="J10" s="102"/>
      <c r="K10" s="103"/>
      <c r="L10" s="104"/>
      <c r="M10" s="19"/>
      <c r="N10" s="20"/>
      <c r="O10" s="20"/>
      <c r="P10" s="20"/>
      <c r="Q10" s="21"/>
      <c r="R10" s="21"/>
      <c r="S10" s="22"/>
      <c r="T10" s="32"/>
      <c r="U10" s="32"/>
      <c r="Y10" s="106"/>
    </row>
    <row r="11" spans="1:26" ht="13.5" thickBot="1" x14ac:dyDescent="0.25">
      <c r="A11" s="23"/>
      <c r="B11" s="143"/>
      <c r="D11" s="91"/>
      <c r="E11" s="25"/>
      <c r="F11" s="26" t="s">
        <v>22</v>
      </c>
      <c r="G11" s="82" t="s">
        <v>22</v>
      </c>
      <c r="H11" s="24"/>
      <c r="I11" s="91"/>
      <c r="J11" s="25"/>
      <c r="K11" s="26" t="s">
        <v>22</v>
      </c>
      <c r="L11" s="82">
        <f>T55</f>
        <v>0</v>
      </c>
      <c r="M11" s="27"/>
      <c r="N11" s="27"/>
      <c r="O11" s="27"/>
    </row>
    <row r="12" spans="1:26" ht="13.5" thickBot="1" x14ac:dyDescent="0.25">
      <c r="B12" s="144"/>
      <c r="D12" s="83" t="s">
        <v>27</v>
      </c>
      <c r="E12" s="84"/>
      <c r="F12" s="84">
        <f>SUM(E3:E11)-E12</f>
        <v>110000</v>
      </c>
      <c r="G12" s="85"/>
      <c r="H12" s="24"/>
      <c r="I12" s="83" t="s">
        <v>27</v>
      </c>
      <c r="J12" s="84"/>
      <c r="K12" s="84">
        <f>SUM(J3:J11)-J12</f>
        <v>69571</v>
      </c>
      <c r="L12" s="85"/>
      <c r="M12" s="27"/>
      <c r="N12" s="27" t="s">
        <v>80</v>
      </c>
      <c r="O12" s="27"/>
      <c r="T12" s="27"/>
      <c r="V12" s="24"/>
      <c r="Y12" s="27"/>
      <c r="Z12" s="107"/>
    </row>
    <row r="13" spans="1:26" ht="13.5" thickBot="1" x14ac:dyDescent="0.25">
      <c r="A13" s="27"/>
      <c r="B13" s="27"/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Y13" s="27"/>
      <c r="Z13" s="107"/>
    </row>
    <row r="14" spans="1:26" s="36" customFormat="1" ht="40.9" customHeight="1" thickBot="1" x14ac:dyDescent="0.25">
      <c r="A14" s="33" t="s">
        <v>14</v>
      </c>
      <c r="B14" s="98" t="s">
        <v>13</v>
      </c>
      <c r="C14" s="99"/>
      <c r="D14" s="137" t="s">
        <v>7</v>
      </c>
      <c r="E14" s="138"/>
      <c r="F14" s="139" t="s">
        <v>23</v>
      </c>
      <c r="G14" s="133"/>
      <c r="H14" s="132" t="s">
        <v>24</v>
      </c>
      <c r="I14" s="133"/>
      <c r="J14" s="132" t="s">
        <v>25</v>
      </c>
      <c r="K14" s="133"/>
      <c r="L14" s="132" t="s">
        <v>26</v>
      </c>
      <c r="M14" s="133"/>
      <c r="N14" s="123" t="s">
        <v>81</v>
      </c>
      <c r="O14" s="140" t="s">
        <v>37</v>
      </c>
      <c r="P14" s="141"/>
      <c r="Q14" s="142" t="s">
        <v>38</v>
      </c>
      <c r="R14" s="141"/>
      <c r="S14" s="147" t="s">
        <v>39</v>
      </c>
      <c r="T14" s="146"/>
      <c r="U14" s="145" t="s">
        <v>40</v>
      </c>
      <c r="V14" s="146"/>
      <c r="W14" s="34" t="s">
        <v>15</v>
      </c>
      <c r="X14" s="35" t="s">
        <v>3</v>
      </c>
      <c r="Y14" s="76" t="s">
        <v>9</v>
      </c>
      <c r="Z14" s="108" t="s">
        <v>6</v>
      </c>
    </row>
    <row r="15" spans="1:26" x14ac:dyDescent="0.2">
      <c r="A15" s="37" t="s">
        <v>31</v>
      </c>
      <c r="B15" s="38">
        <f>E3</f>
        <v>31143</v>
      </c>
      <c r="C15" s="39" t="s">
        <v>1</v>
      </c>
      <c r="D15" s="38">
        <f>E4</f>
        <v>5416</v>
      </c>
      <c r="E15" s="39" t="s">
        <v>1</v>
      </c>
      <c r="F15" s="40">
        <f>E5</f>
        <v>19535</v>
      </c>
      <c r="G15" s="39" t="s">
        <v>1</v>
      </c>
      <c r="H15" s="41">
        <f>F15*8%</f>
        <v>1562.8</v>
      </c>
      <c r="I15" s="41" t="s">
        <v>1</v>
      </c>
      <c r="J15" s="41">
        <f>(F15-H15)*85%</f>
        <v>15276.37</v>
      </c>
      <c r="K15" s="41" t="s">
        <v>1</v>
      </c>
      <c r="L15" s="41">
        <f>(F15-H15)*15%</f>
        <v>2695.83</v>
      </c>
      <c r="M15" s="41" t="s">
        <v>1</v>
      </c>
      <c r="N15" s="41"/>
      <c r="O15" s="42">
        <f>E8</f>
        <v>13477</v>
      </c>
      <c r="P15" s="43" t="s">
        <v>1</v>
      </c>
      <c r="Q15" s="42">
        <f>O15*0.08</f>
        <v>1078.1600000000001</v>
      </c>
      <c r="R15" s="39" t="s">
        <v>1</v>
      </c>
      <c r="S15" s="38">
        <f>E9</f>
        <v>40429</v>
      </c>
      <c r="T15" s="39" t="s">
        <v>1</v>
      </c>
      <c r="U15" s="38">
        <f>S15*0.08</f>
        <v>3234.32</v>
      </c>
      <c r="V15" s="39" t="s">
        <v>1</v>
      </c>
      <c r="W15" s="44"/>
      <c r="X15" s="45"/>
      <c r="Y15" s="45"/>
      <c r="Z15" s="109"/>
    </row>
    <row r="16" spans="1:26" x14ac:dyDescent="0.2">
      <c r="A16" s="46" t="s">
        <v>48</v>
      </c>
      <c r="B16" s="1">
        <v>4060.02</v>
      </c>
      <c r="C16" s="71">
        <f>B15-B16</f>
        <v>27082.98</v>
      </c>
      <c r="D16" s="1">
        <v>353.05</v>
      </c>
      <c r="E16" s="71">
        <f>D15-D16</f>
        <v>5062.95</v>
      </c>
      <c r="F16" s="1">
        <v>169.83</v>
      </c>
      <c r="G16" s="71">
        <f>F15-F16</f>
        <v>19365.169999999998</v>
      </c>
      <c r="H16" s="47">
        <v>13.59</v>
      </c>
      <c r="I16" s="71">
        <f>H15-H16</f>
        <v>1549.21</v>
      </c>
      <c r="J16" s="47">
        <v>156.24</v>
      </c>
      <c r="K16" s="71">
        <f>J15-J16</f>
        <v>15120.130000000001</v>
      </c>
      <c r="L16" s="47"/>
      <c r="M16" s="71">
        <f>L15-L16</f>
        <v>2695.83</v>
      </c>
      <c r="N16" s="47"/>
      <c r="O16" s="1">
        <v>318.45</v>
      </c>
      <c r="P16" s="72">
        <f>O15-O16</f>
        <v>13158.55</v>
      </c>
      <c r="Q16" s="47">
        <v>25.48</v>
      </c>
      <c r="R16" s="72">
        <f>Q15-Q16</f>
        <v>1052.68</v>
      </c>
      <c r="S16" s="48"/>
      <c r="T16" s="73"/>
      <c r="U16" s="48"/>
      <c r="V16" s="73"/>
      <c r="W16" s="49">
        <f t="shared" ref="W16:W32" si="0">B16+D16+F16+O16+S16</f>
        <v>4901.3499999999995</v>
      </c>
      <c r="X16" s="50" t="s">
        <v>49</v>
      </c>
      <c r="Y16" s="119" t="s">
        <v>50</v>
      </c>
      <c r="Z16" s="110" t="s">
        <v>51</v>
      </c>
    </row>
    <row r="17" spans="1:26" x14ac:dyDescent="0.2">
      <c r="A17" s="46" t="s">
        <v>52</v>
      </c>
      <c r="B17" s="1">
        <v>4312.0200000000004</v>
      </c>
      <c r="C17" s="71">
        <f>C16-B17</f>
        <v>22770.959999999999</v>
      </c>
      <c r="D17" s="1">
        <v>374.96</v>
      </c>
      <c r="E17" s="71">
        <f>E16-D17</f>
        <v>4687.99</v>
      </c>
      <c r="F17" s="1">
        <v>129.63999999999999</v>
      </c>
      <c r="G17" s="71">
        <f>G16-F17</f>
        <v>19235.53</v>
      </c>
      <c r="H17" s="47">
        <v>10.37</v>
      </c>
      <c r="I17" s="71">
        <f>I16-H17</f>
        <v>1538.8400000000001</v>
      </c>
      <c r="J17" s="47">
        <v>119.27</v>
      </c>
      <c r="K17" s="71">
        <f>K16-J17</f>
        <v>15000.86</v>
      </c>
      <c r="L17" s="47"/>
      <c r="M17" s="71">
        <f>M16-L17</f>
        <v>2695.83</v>
      </c>
      <c r="N17" s="47"/>
      <c r="O17" s="1">
        <v>1110.92</v>
      </c>
      <c r="P17" s="72">
        <f>P16-O17</f>
        <v>12047.63</v>
      </c>
      <c r="Q17" s="47">
        <v>88.87</v>
      </c>
      <c r="R17" s="72">
        <f>R16-Q17</f>
        <v>963.81000000000006</v>
      </c>
      <c r="S17" s="48"/>
      <c r="T17" s="73"/>
      <c r="U17" s="48"/>
      <c r="V17" s="73"/>
      <c r="W17" s="49">
        <f t="shared" si="0"/>
        <v>5927.5400000000009</v>
      </c>
      <c r="X17" s="105" t="s">
        <v>55</v>
      </c>
      <c r="Y17" s="120" t="s">
        <v>56</v>
      </c>
      <c r="Z17" s="111">
        <v>43042</v>
      </c>
    </row>
    <row r="18" spans="1:26" x14ac:dyDescent="0.2">
      <c r="A18" s="46" t="s">
        <v>59</v>
      </c>
      <c r="B18" s="1"/>
      <c r="C18" s="71">
        <f>C17-B18</f>
        <v>22770.959999999999</v>
      </c>
      <c r="D18" s="1"/>
      <c r="E18" s="71">
        <f t="shared" ref="E18:E32" si="1">E17-D18</f>
        <v>4687.99</v>
      </c>
      <c r="F18" s="1"/>
      <c r="G18" s="71">
        <f t="shared" ref="G18:G32" si="2">G17-F18</f>
        <v>19235.53</v>
      </c>
      <c r="H18" s="47"/>
      <c r="I18" s="71">
        <f t="shared" ref="I18:I32" si="3">I17-H18</f>
        <v>1538.8400000000001</v>
      </c>
      <c r="J18" s="47"/>
      <c r="K18" s="71">
        <f t="shared" ref="K18:K32" si="4">K17-J18</f>
        <v>15000.86</v>
      </c>
      <c r="L18" s="47"/>
      <c r="M18" s="71">
        <f t="shared" ref="M18:M32" si="5">M17-L18</f>
        <v>2695.83</v>
      </c>
      <c r="N18" s="47"/>
      <c r="O18" s="1">
        <f>-109.6+109.6</f>
        <v>0</v>
      </c>
      <c r="P18" s="72">
        <f t="shared" ref="P18:P32" si="6">P17-O18</f>
        <v>12047.63</v>
      </c>
      <c r="Q18" s="47"/>
      <c r="R18" s="72">
        <f t="shared" ref="R18:R32" si="7">R17-Q18</f>
        <v>963.81000000000006</v>
      </c>
      <c r="S18" s="48"/>
      <c r="T18" s="73"/>
      <c r="U18" s="48"/>
      <c r="V18" s="73"/>
      <c r="W18" s="49">
        <f t="shared" si="0"/>
        <v>0</v>
      </c>
      <c r="X18" s="50" t="s">
        <v>57</v>
      </c>
      <c r="Y18" s="119" t="s">
        <v>58</v>
      </c>
      <c r="Z18" s="110">
        <v>43067</v>
      </c>
    </row>
    <row r="19" spans="1:26" x14ac:dyDescent="0.2">
      <c r="A19" s="46" t="s">
        <v>60</v>
      </c>
      <c r="B19" s="1">
        <v>-2344.17</v>
      </c>
      <c r="C19" s="71">
        <f>C18-B19</f>
        <v>25115.129999999997</v>
      </c>
      <c r="D19" s="1">
        <v>-209.98</v>
      </c>
      <c r="E19" s="71">
        <f t="shared" si="1"/>
        <v>4897.9699999999993</v>
      </c>
      <c r="F19" s="1"/>
      <c r="G19" s="71">
        <f t="shared" si="2"/>
        <v>19235.53</v>
      </c>
      <c r="H19" s="47"/>
      <c r="I19" s="71">
        <f t="shared" si="3"/>
        <v>1538.8400000000001</v>
      </c>
      <c r="J19" s="47"/>
      <c r="K19" s="71">
        <f t="shared" si="4"/>
        <v>15000.86</v>
      </c>
      <c r="L19" s="47"/>
      <c r="M19" s="71">
        <f t="shared" si="5"/>
        <v>2695.83</v>
      </c>
      <c r="N19" s="47"/>
      <c r="O19" s="52">
        <v>2471.39</v>
      </c>
      <c r="P19" s="72">
        <f t="shared" si="6"/>
        <v>9576.24</v>
      </c>
      <c r="Q19" s="52"/>
      <c r="R19" s="72">
        <f t="shared" si="7"/>
        <v>963.81000000000006</v>
      </c>
      <c r="S19" s="1"/>
      <c r="T19" s="72">
        <f>S15-S19</f>
        <v>40429</v>
      </c>
      <c r="U19" s="47"/>
      <c r="V19" s="72">
        <f>U15-U19</f>
        <v>3234.32</v>
      </c>
      <c r="W19" s="49">
        <f t="shared" si="0"/>
        <v>-82.760000000000218</v>
      </c>
      <c r="X19" s="53" t="s">
        <v>57</v>
      </c>
      <c r="Y19" s="121" t="s">
        <v>61</v>
      </c>
      <c r="Z19" s="112">
        <v>43067</v>
      </c>
    </row>
    <row r="20" spans="1:26" x14ac:dyDescent="0.2">
      <c r="A20" s="46" t="s">
        <v>62</v>
      </c>
      <c r="B20" s="1">
        <v>15.2</v>
      </c>
      <c r="C20" s="71">
        <f t="shared" ref="C20:C32" si="8">C19-B20</f>
        <v>25099.929999999997</v>
      </c>
      <c r="D20" s="1">
        <v>1.32</v>
      </c>
      <c r="E20" s="71">
        <f t="shared" si="1"/>
        <v>4896.6499999999996</v>
      </c>
      <c r="F20" s="1"/>
      <c r="G20" s="71">
        <f t="shared" si="2"/>
        <v>19235.53</v>
      </c>
      <c r="H20" s="47"/>
      <c r="I20" s="71">
        <f t="shared" si="3"/>
        <v>1538.8400000000001</v>
      </c>
      <c r="J20" s="47"/>
      <c r="K20" s="71">
        <f t="shared" si="4"/>
        <v>15000.86</v>
      </c>
      <c r="L20" s="47"/>
      <c r="M20" s="71">
        <f t="shared" si="5"/>
        <v>2695.83</v>
      </c>
      <c r="N20" s="47"/>
      <c r="O20" s="52">
        <v>4851.8900000000003</v>
      </c>
      <c r="P20" s="72">
        <f t="shared" si="6"/>
        <v>4724.3499999999995</v>
      </c>
      <c r="Q20" s="52"/>
      <c r="R20" s="72">
        <f t="shared" si="7"/>
        <v>963.81000000000006</v>
      </c>
      <c r="S20" s="1"/>
      <c r="T20" s="72">
        <f>T19-S20</f>
        <v>40429</v>
      </c>
      <c r="U20" s="47"/>
      <c r="V20" s="72">
        <f>V19-U20</f>
        <v>3234.32</v>
      </c>
      <c r="W20" s="49">
        <f t="shared" si="0"/>
        <v>4868.4100000000008</v>
      </c>
      <c r="X20" s="53" t="s">
        <v>57</v>
      </c>
      <c r="Y20" s="121" t="s">
        <v>63</v>
      </c>
      <c r="Z20" s="112">
        <v>43067</v>
      </c>
    </row>
    <row r="21" spans="1:26" x14ac:dyDescent="0.2">
      <c r="A21" s="46" t="s">
        <v>64</v>
      </c>
      <c r="B21" s="1">
        <v>-4312.0200000000004</v>
      </c>
      <c r="C21" s="71">
        <f t="shared" si="8"/>
        <v>29411.949999999997</v>
      </c>
      <c r="D21" s="1">
        <v>-374.96</v>
      </c>
      <c r="E21" s="71">
        <f t="shared" si="1"/>
        <v>5271.61</v>
      </c>
      <c r="F21" s="1"/>
      <c r="G21" s="71">
        <f t="shared" si="2"/>
        <v>19235.53</v>
      </c>
      <c r="H21" s="47"/>
      <c r="I21" s="71">
        <f t="shared" si="3"/>
        <v>1538.8400000000001</v>
      </c>
      <c r="J21" s="47"/>
      <c r="K21" s="71">
        <f t="shared" si="4"/>
        <v>15000.86</v>
      </c>
      <c r="L21" s="47"/>
      <c r="M21" s="71">
        <f t="shared" si="5"/>
        <v>2695.83</v>
      </c>
      <c r="N21" s="47"/>
      <c r="O21" s="52">
        <v>4686.9799999999996</v>
      </c>
      <c r="P21" s="72">
        <f t="shared" si="6"/>
        <v>37.369999999999891</v>
      </c>
      <c r="Q21" s="52">
        <v>374.96</v>
      </c>
      <c r="R21" s="72">
        <f t="shared" si="7"/>
        <v>588.85000000000014</v>
      </c>
      <c r="S21" s="1"/>
      <c r="T21" s="72">
        <f t="shared" ref="T21:T32" si="9">T20-S21</f>
        <v>40429</v>
      </c>
      <c r="U21" s="47"/>
      <c r="V21" s="72">
        <f t="shared" ref="V21:V32" si="10">V20-U21</f>
        <v>3234.32</v>
      </c>
      <c r="W21" s="49">
        <f t="shared" si="0"/>
        <v>-9.0949470177292824E-13</v>
      </c>
      <c r="X21" s="53" t="s">
        <v>67</v>
      </c>
      <c r="Y21" s="122" t="s">
        <v>68</v>
      </c>
      <c r="Z21" s="112">
        <v>43108</v>
      </c>
    </row>
    <row r="22" spans="1:26" x14ac:dyDescent="0.2">
      <c r="A22" s="46" t="s">
        <v>65</v>
      </c>
      <c r="B22" s="1"/>
      <c r="C22" s="71">
        <f t="shared" si="8"/>
        <v>29411.949999999997</v>
      </c>
      <c r="D22" s="1"/>
      <c r="E22" s="71">
        <f t="shared" si="1"/>
        <v>5271.61</v>
      </c>
      <c r="F22" s="1">
        <v>-169.83</v>
      </c>
      <c r="G22" s="71">
        <f t="shared" si="2"/>
        <v>19405.36</v>
      </c>
      <c r="H22" s="47">
        <v>-13.59</v>
      </c>
      <c r="I22" s="71">
        <f t="shared" si="3"/>
        <v>1552.43</v>
      </c>
      <c r="J22" s="47"/>
      <c r="K22" s="71">
        <f t="shared" si="4"/>
        <v>15000.86</v>
      </c>
      <c r="L22" s="47"/>
      <c r="M22" s="71">
        <f t="shared" si="5"/>
        <v>2695.83</v>
      </c>
      <c r="N22" s="47"/>
      <c r="O22" s="52"/>
      <c r="P22" s="72">
        <f t="shared" si="6"/>
        <v>37.369999999999891</v>
      </c>
      <c r="Q22" s="52"/>
      <c r="R22" s="72">
        <f t="shared" si="7"/>
        <v>588.85000000000014</v>
      </c>
      <c r="S22" s="1"/>
      <c r="T22" s="72">
        <f t="shared" si="9"/>
        <v>40429</v>
      </c>
      <c r="U22" s="47"/>
      <c r="V22" s="72">
        <f t="shared" si="10"/>
        <v>3234.32</v>
      </c>
      <c r="W22" s="49">
        <f t="shared" si="0"/>
        <v>-169.83</v>
      </c>
      <c r="X22" s="53" t="s">
        <v>67</v>
      </c>
      <c r="Y22" s="122" t="s">
        <v>75</v>
      </c>
      <c r="Z22" s="112">
        <v>43108</v>
      </c>
    </row>
    <row r="23" spans="1:26" x14ac:dyDescent="0.2">
      <c r="A23" s="46" t="s">
        <v>66</v>
      </c>
      <c r="B23" s="1">
        <v>517.26</v>
      </c>
      <c r="C23" s="71">
        <f t="shared" si="8"/>
        <v>28894.69</v>
      </c>
      <c r="D23" s="1">
        <v>44.98</v>
      </c>
      <c r="E23" s="71">
        <f t="shared" si="1"/>
        <v>5226.63</v>
      </c>
      <c r="F23" s="1">
        <v>2046.77</v>
      </c>
      <c r="G23" s="71">
        <f t="shared" si="2"/>
        <v>17358.59</v>
      </c>
      <c r="H23" s="47">
        <v>163.74</v>
      </c>
      <c r="I23" s="71">
        <f t="shared" si="3"/>
        <v>1388.69</v>
      </c>
      <c r="J23" s="47">
        <v>1883.03</v>
      </c>
      <c r="K23" s="71">
        <f t="shared" si="4"/>
        <v>13117.83</v>
      </c>
      <c r="L23" s="47"/>
      <c r="M23" s="71">
        <f t="shared" si="5"/>
        <v>2695.83</v>
      </c>
      <c r="N23" s="47"/>
      <c r="O23" s="52"/>
      <c r="P23" s="72">
        <f t="shared" si="6"/>
        <v>37.369999999999891</v>
      </c>
      <c r="Q23" s="52"/>
      <c r="R23" s="72">
        <f t="shared" si="7"/>
        <v>588.85000000000014</v>
      </c>
      <c r="S23" s="1">
        <v>6413.93</v>
      </c>
      <c r="T23" s="72">
        <f t="shared" si="9"/>
        <v>34015.07</v>
      </c>
      <c r="U23" s="47">
        <v>592.44000000000005</v>
      </c>
      <c r="V23" s="72">
        <f t="shared" si="10"/>
        <v>2641.88</v>
      </c>
      <c r="W23" s="49">
        <f t="shared" si="0"/>
        <v>9022.94</v>
      </c>
      <c r="X23" s="53" t="s">
        <v>67</v>
      </c>
      <c r="Y23" s="122" t="s">
        <v>76</v>
      </c>
      <c r="Z23" s="112">
        <v>43108</v>
      </c>
    </row>
    <row r="24" spans="1:26" x14ac:dyDescent="0.2">
      <c r="A24" s="46" t="s">
        <v>69</v>
      </c>
      <c r="B24" s="1">
        <v>773.88</v>
      </c>
      <c r="C24" s="71">
        <f t="shared" ref="C24" si="11">C23-B24</f>
        <v>28120.809999999998</v>
      </c>
      <c r="D24" s="1">
        <v>67.290000000000006</v>
      </c>
      <c r="E24" s="71">
        <f t="shared" ref="E24" si="12">E23-D24</f>
        <v>5159.34</v>
      </c>
      <c r="F24" s="1">
        <v>2088.67</v>
      </c>
      <c r="G24" s="71">
        <f t="shared" ref="G24" si="13">G23-F24</f>
        <v>15269.92</v>
      </c>
      <c r="H24" s="47">
        <v>167.09</v>
      </c>
      <c r="I24" s="71">
        <f t="shared" ref="I24" si="14">I23-H24</f>
        <v>1221.6000000000001</v>
      </c>
      <c r="J24" s="47">
        <v>1921.58</v>
      </c>
      <c r="K24" s="71">
        <f t="shared" ref="K24" si="15">K23-J24</f>
        <v>11196.25</v>
      </c>
      <c r="L24" s="47"/>
      <c r="M24" s="71">
        <f t="shared" ref="M24" si="16">M23-L24</f>
        <v>2695.83</v>
      </c>
      <c r="N24" s="47"/>
      <c r="O24" s="52"/>
      <c r="P24" s="72">
        <f t="shared" ref="P24" si="17">P23-O24</f>
        <v>37.369999999999891</v>
      </c>
      <c r="Q24" s="52"/>
      <c r="R24" s="72">
        <f t="shared" ref="R24" si="18">R23-Q24</f>
        <v>588.85000000000014</v>
      </c>
      <c r="S24" s="1">
        <v>6417.12</v>
      </c>
      <c r="T24" s="72">
        <f t="shared" ref="T24" si="19">T23-S24</f>
        <v>27597.95</v>
      </c>
      <c r="U24" s="47">
        <v>699.84</v>
      </c>
      <c r="V24" s="72">
        <f t="shared" si="10"/>
        <v>1942.04</v>
      </c>
      <c r="W24" s="49">
        <f t="shared" si="0"/>
        <v>9346.9599999999991</v>
      </c>
      <c r="X24" s="53" t="s">
        <v>71</v>
      </c>
      <c r="Y24" s="122" t="s">
        <v>73</v>
      </c>
      <c r="Z24" s="112">
        <v>43140</v>
      </c>
    </row>
    <row r="25" spans="1:26" x14ac:dyDescent="0.2">
      <c r="A25" s="46" t="s">
        <v>70</v>
      </c>
      <c r="B25" s="1"/>
      <c r="C25" s="71">
        <f t="shared" si="8"/>
        <v>28120.809999999998</v>
      </c>
      <c r="D25" s="1"/>
      <c r="E25" s="71">
        <f t="shared" si="1"/>
        <v>5159.34</v>
      </c>
      <c r="F25" s="1">
        <v>2402.89</v>
      </c>
      <c r="G25" s="71">
        <f t="shared" si="2"/>
        <v>12867.03</v>
      </c>
      <c r="H25" s="47">
        <v>193.23</v>
      </c>
      <c r="I25" s="71">
        <f t="shared" si="3"/>
        <v>1028.3700000000001</v>
      </c>
      <c r="J25" s="47">
        <v>2210.66</v>
      </c>
      <c r="K25" s="71">
        <f t="shared" si="4"/>
        <v>8985.59</v>
      </c>
      <c r="L25" s="47"/>
      <c r="M25" s="71">
        <f t="shared" si="5"/>
        <v>2695.83</v>
      </c>
      <c r="N25" s="47"/>
      <c r="O25" s="52"/>
      <c r="P25" s="72">
        <f t="shared" si="6"/>
        <v>37.369999999999891</v>
      </c>
      <c r="Q25" s="52"/>
      <c r="R25" s="72">
        <f t="shared" si="7"/>
        <v>588.85000000000014</v>
      </c>
      <c r="S25" s="1">
        <v>7315.38</v>
      </c>
      <c r="T25" s="72">
        <f t="shared" si="9"/>
        <v>20282.57</v>
      </c>
      <c r="U25" s="47">
        <v>679.6</v>
      </c>
      <c r="V25" s="72">
        <f t="shared" si="10"/>
        <v>1262.44</v>
      </c>
      <c r="W25" s="49">
        <f t="shared" si="0"/>
        <v>9718.27</v>
      </c>
      <c r="X25" s="53" t="s">
        <v>72</v>
      </c>
      <c r="Y25" s="122" t="s">
        <v>74</v>
      </c>
      <c r="Z25" s="112">
        <v>43140</v>
      </c>
    </row>
    <row r="26" spans="1:26" x14ac:dyDescent="0.2">
      <c r="A26" s="46" t="s">
        <v>77</v>
      </c>
      <c r="B26" s="1">
        <v>4395</v>
      </c>
      <c r="C26" s="71">
        <f t="shared" si="8"/>
        <v>23725.809999999998</v>
      </c>
      <c r="D26" s="1">
        <v>474.42</v>
      </c>
      <c r="E26" s="71">
        <f t="shared" si="1"/>
        <v>4684.92</v>
      </c>
      <c r="F26" s="1">
        <v>6491.18</v>
      </c>
      <c r="G26" s="71">
        <f t="shared" si="2"/>
        <v>6375.85</v>
      </c>
      <c r="H26" s="47">
        <v>519.29</v>
      </c>
      <c r="I26" s="71">
        <f t="shared" si="3"/>
        <v>509.08000000000015</v>
      </c>
      <c r="J26" s="47">
        <v>5971.89</v>
      </c>
      <c r="K26" s="71">
        <f t="shared" si="4"/>
        <v>3013.7</v>
      </c>
      <c r="L26" s="47"/>
      <c r="M26" s="71">
        <f t="shared" si="5"/>
        <v>2695.83</v>
      </c>
      <c r="N26" s="47"/>
      <c r="O26" s="52"/>
      <c r="P26" s="72">
        <f t="shared" si="6"/>
        <v>37.369999999999891</v>
      </c>
      <c r="Q26" s="52"/>
      <c r="R26" s="72">
        <f t="shared" si="7"/>
        <v>588.85000000000014</v>
      </c>
      <c r="S26" s="1">
        <v>61.29</v>
      </c>
      <c r="T26" s="72">
        <f t="shared" si="9"/>
        <v>20221.28</v>
      </c>
      <c r="U26" s="47">
        <v>4.9000000000000004</v>
      </c>
      <c r="V26" s="72">
        <f t="shared" si="10"/>
        <v>1257.54</v>
      </c>
      <c r="W26" s="49">
        <f t="shared" si="0"/>
        <v>11421.890000000001</v>
      </c>
      <c r="X26" s="53" t="s">
        <v>78</v>
      </c>
      <c r="Y26" s="122" t="s">
        <v>79</v>
      </c>
      <c r="Z26" s="112">
        <v>43171</v>
      </c>
    </row>
    <row r="27" spans="1:26" x14ac:dyDescent="0.2">
      <c r="A27" s="46" t="s">
        <v>98</v>
      </c>
      <c r="B27" s="1">
        <v>4625.87</v>
      </c>
      <c r="C27" s="71">
        <f t="shared" si="8"/>
        <v>19099.939999999999</v>
      </c>
      <c r="D27" s="1">
        <v>518.49</v>
      </c>
      <c r="E27" s="71">
        <f t="shared" si="1"/>
        <v>4166.43</v>
      </c>
      <c r="F27" s="1"/>
      <c r="G27" s="71">
        <f t="shared" si="2"/>
        <v>6375.85</v>
      </c>
      <c r="H27" s="47"/>
      <c r="I27" s="71">
        <f t="shared" si="3"/>
        <v>509.08000000000015</v>
      </c>
      <c r="J27" s="47"/>
      <c r="K27" s="71">
        <f t="shared" si="4"/>
        <v>3013.7</v>
      </c>
      <c r="L27" s="47"/>
      <c r="M27" s="71">
        <f t="shared" si="5"/>
        <v>2695.83</v>
      </c>
      <c r="N27" s="47"/>
      <c r="O27" s="52"/>
      <c r="P27" s="72">
        <f t="shared" si="6"/>
        <v>37.369999999999891</v>
      </c>
      <c r="Q27" s="52"/>
      <c r="R27" s="72">
        <f t="shared" si="7"/>
        <v>588.85000000000014</v>
      </c>
      <c r="S27" s="1">
        <v>976.98</v>
      </c>
      <c r="T27" s="72">
        <f t="shared" si="9"/>
        <v>19244.3</v>
      </c>
      <c r="U27" s="47">
        <v>78.16</v>
      </c>
      <c r="V27" s="72">
        <f t="shared" si="10"/>
        <v>1179.3799999999999</v>
      </c>
      <c r="W27" s="49">
        <f t="shared" si="0"/>
        <v>6121.34</v>
      </c>
      <c r="X27" s="53" t="s">
        <v>99</v>
      </c>
      <c r="Y27" s="122" t="s">
        <v>100</v>
      </c>
      <c r="Z27" s="112">
        <v>43195</v>
      </c>
    </row>
    <row r="28" spans="1:26" x14ac:dyDescent="0.2">
      <c r="A28" s="46" t="s">
        <v>101</v>
      </c>
      <c r="B28" s="1">
        <v>4812.12</v>
      </c>
      <c r="C28" s="71">
        <f t="shared" si="8"/>
        <v>14287.82</v>
      </c>
      <c r="D28" s="1">
        <v>541.33000000000004</v>
      </c>
      <c r="E28" s="71">
        <f t="shared" si="1"/>
        <v>3625.1000000000004</v>
      </c>
      <c r="F28" s="1">
        <f>H28+J28+L28+N28</f>
        <v>2041.24</v>
      </c>
      <c r="G28" s="71">
        <f t="shared" si="2"/>
        <v>4334.6100000000006</v>
      </c>
      <c r="H28" s="47">
        <v>163.30000000000001</v>
      </c>
      <c r="I28" s="71">
        <f t="shared" si="3"/>
        <v>345.78000000000014</v>
      </c>
      <c r="J28" s="47">
        <v>1877.94</v>
      </c>
      <c r="K28" s="71">
        <f t="shared" si="4"/>
        <v>1135.7599999999998</v>
      </c>
      <c r="L28" s="47"/>
      <c r="M28" s="71">
        <f t="shared" si="5"/>
        <v>2695.83</v>
      </c>
      <c r="N28" s="47"/>
      <c r="O28" s="52"/>
      <c r="P28" s="72">
        <f t="shared" si="6"/>
        <v>37.369999999999891</v>
      </c>
      <c r="Q28" s="52"/>
      <c r="R28" s="72">
        <f t="shared" si="7"/>
        <v>588.85000000000014</v>
      </c>
      <c r="S28" s="1">
        <v>633.53</v>
      </c>
      <c r="T28" s="72">
        <f t="shared" si="9"/>
        <v>18610.77</v>
      </c>
      <c r="U28" s="47">
        <v>50.68</v>
      </c>
      <c r="V28" s="72">
        <f t="shared" si="10"/>
        <v>1128.6999999999998</v>
      </c>
      <c r="W28" s="49">
        <f t="shared" si="0"/>
        <v>8028.2199999999993</v>
      </c>
      <c r="X28" s="53" t="s">
        <v>102</v>
      </c>
      <c r="Y28" s="122" t="s">
        <v>103</v>
      </c>
      <c r="Z28" s="112">
        <v>43222</v>
      </c>
    </row>
    <row r="29" spans="1:26" x14ac:dyDescent="0.2">
      <c r="A29" s="46" t="s">
        <v>104</v>
      </c>
      <c r="B29" s="1">
        <v>4593.76</v>
      </c>
      <c r="C29" s="71">
        <f t="shared" si="8"/>
        <v>9694.06</v>
      </c>
      <c r="D29" s="1">
        <v>498.82</v>
      </c>
      <c r="E29" s="71">
        <f t="shared" si="1"/>
        <v>3126.28</v>
      </c>
      <c r="F29" s="1">
        <f t="shared" ref="F29:F32" si="20">H29+J29+L29+N29</f>
        <v>2606.41</v>
      </c>
      <c r="G29" s="71">
        <f t="shared" si="2"/>
        <v>1728.2000000000007</v>
      </c>
      <c r="H29" s="47">
        <v>208.51</v>
      </c>
      <c r="I29" s="71">
        <f t="shared" si="3"/>
        <v>137.27000000000015</v>
      </c>
      <c r="J29" s="47">
        <v>2397.9</v>
      </c>
      <c r="K29" s="71">
        <f t="shared" si="4"/>
        <v>-1262.1400000000003</v>
      </c>
      <c r="L29" s="47"/>
      <c r="M29" s="71">
        <f t="shared" si="5"/>
        <v>2695.83</v>
      </c>
      <c r="N29" s="47"/>
      <c r="O29" s="52"/>
      <c r="P29" s="72">
        <f t="shared" si="6"/>
        <v>37.369999999999891</v>
      </c>
      <c r="Q29" s="52"/>
      <c r="R29" s="72">
        <f t="shared" si="7"/>
        <v>588.85000000000014</v>
      </c>
      <c r="S29" s="1">
        <v>3471.13</v>
      </c>
      <c r="T29" s="72">
        <f t="shared" si="9"/>
        <v>15139.64</v>
      </c>
      <c r="U29" s="47">
        <v>277.69</v>
      </c>
      <c r="V29" s="72">
        <f t="shared" si="10"/>
        <v>851.00999999999976</v>
      </c>
      <c r="W29" s="49">
        <f t="shared" si="0"/>
        <v>11170.119999999999</v>
      </c>
      <c r="X29" s="53" t="s">
        <v>105</v>
      </c>
      <c r="Y29" s="53" t="s">
        <v>106</v>
      </c>
      <c r="Z29" s="112">
        <v>43269</v>
      </c>
    </row>
    <row r="30" spans="1:26" x14ac:dyDescent="0.2">
      <c r="A30" s="46"/>
      <c r="B30" s="1"/>
      <c r="C30" s="71">
        <f t="shared" si="8"/>
        <v>9694.06</v>
      </c>
      <c r="D30" s="1"/>
      <c r="E30" s="71">
        <f t="shared" si="1"/>
        <v>3126.28</v>
      </c>
      <c r="F30" s="1">
        <f t="shared" si="20"/>
        <v>0</v>
      </c>
      <c r="G30" s="71">
        <f t="shared" si="2"/>
        <v>1728.2000000000007</v>
      </c>
      <c r="H30" s="47"/>
      <c r="I30" s="71">
        <f t="shared" si="3"/>
        <v>137.27000000000015</v>
      </c>
      <c r="J30" s="47"/>
      <c r="K30" s="71">
        <f t="shared" si="4"/>
        <v>-1262.1400000000003</v>
      </c>
      <c r="L30" s="47"/>
      <c r="M30" s="71">
        <f t="shared" si="5"/>
        <v>2695.83</v>
      </c>
      <c r="N30" s="47"/>
      <c r="O30" s="52"/>
      <c r="P30" s="72">
        <f t="shared" si="6"/>
        <v>37.369999999999891</v>
      </c>
      <c r="Q30" s="52"/>
      <c r="R30" s="72">
        <f t="shared" si="7"/>
        <v>588.85000000000014</v>
      </c>
      <c r="S30" s="1"/>
      <c r="T30" s="72">
        <f t="shared" si="9"/>
        <v>15139.64</v>
      </c>
      <c r="U30" s="47"/>
      <c r="V30" s="72">
        <f t="shared" si="10"/>
        <v>851.00999999999976</v>
      </c>
      <c r="W30" s="49">
        <f t="shared" si="0"/>
        <v>0</v>
      </c>
      <c r="X30" s="53"/>
      <c r="Y30" s="53"/>
      <c r="Z30" s="112"/>
    </row>
    <row r="31" spans="1:26" x14ac:dyDescent="0.2">
      <c r="A31" s="46"/>
      <c r="B31" s="1"/>
      <c r="C31" s="71">
        <f t="shared" si="8"/>
        <v>9694.06</v>
      </c>
      <c r="D31" s="1"/>
      <c r="E31" s="71">
        <f t="shared" si="1"/>
        <v>3126.28</v>
      </c>
      <c r="F31" s="1">
        <f t="shared" si="20"/>
        <v>0</v>
      </c>
      <c r="G31" s="71">
        <f t="shared" si="2"/>
        <v>1728.2000000000007</v>
      </c>
      <c r="H31" s="47"/>
      <c r="I31" s="71">
        <f t="shared" si="3"/>
        <v>137.27000000000015</v>
      </c>
      <c r="J31" s="47"/>
      <c r="K31" s="71">
        <f t="shared" si="4"/>
        <v>-1262.1400000000003</v>
      </c>
      <c r="L31" s="47"/>
      <c r="M31" s="71">
        <f t="shared" si="5"/>
        <v>2695.83</v>
      </c>
      <c r="N31" s="47"/>
      <c r="O31" s="52"/>
      <c r="P31" s="72">
        <f t="shared" si="6"/>
        <v>37.369999999999891</v>
      </c>
      <c r="Q31" s="52"/>
      <c r="R31" s="72">
        <f t="shared" si="7"/>
        <v>588.85000000000014</v>
      </c>
      <c r="S31" s="1"/>
      <c r="T31" s="72">
        <f t="shared" si="9"/>
        <v>15139.64</v>
      </c>
      <c r="U31" s="47"/>
      <c r="V31" s="72">
        <f t="shared" si="10"/>
        <v>851.00999999999976</v>
      </c>
      <c r="W31" s="49">
        <f t="shared" si="0"/>
        <v>0</v>
      </c>
      <c r="X31" s="53"/>
      <c r="Y31" s="53"/>
      <c r="Z31" s="112"/>
    </row>
    <row r="32" spans="1:26" x14ac:dyDescent="0.2">
      <c r="A32" s="46"/>
      <c r="B32" s="1"/>
      <c r="C32" s="71">
        <f t="shared" si="8"/>
        <v>9694.06</v>
      </c>
      <c r="D32" s="1"/>
      <c r="E32" s="71">
        <f t="shared" si="1"/>
        <v>3126.28</v>
      </c>
      <c r="F32" s="1">
        <f t="shared" si="20"/>
        <v>0</v>
      </c>
      <c r="G32" s="71">
        <f t="shared" si="2"/>
        <v>1728.2000000000007</v>
      </c>
      <c r="H32" s="47"/>
      <c r="I32" s="71">
        <f t="shared" si="3"/>
        <v>137.27000000000015</v>
      </c>
      <c r="J32" s="47"/>
      <c r="K32" s="71">
        <f t="shared" si="4"/>
        <v>-1262.1400000000003</v>
      </c>
      <c r="L32" s="47"/>
      <c r="M32" s="71">
        <f t="shared" si="5"/>
        <v>2695.83</v>
      </c>
      <c r="N32" s="47"/>
      <c r="O32" s="52"/>
      <c r="P32" s="72">
        <f t="shared" si="6"/>
        <v>37.369999999999891</v>
      </c>
      <c r="Q32" s="52"/>
      <c r="R32" s="72">
        <f t="shared" si="7"/>
        <v>588.85000000000014</v>
      </c>
      <c r="S32" s="1"/>
      <c r="T32" s="72">
        <f t="shared" si="9"/>
        <v>15139.64</v>
      </c>
      <c r="U32" s="47"/>
      <c r="V32" s="72">
        <f t="shared" si="10"/>
        <v>851.00999999999976</v>
      </c>
      <c r="W32" s="49">
        <f t="shared" si="0"/>
        <v>0</v>
      </c>
      <c r="X32" s="53"/>
      <c r="Y32" s="53"/>
      <c r="Z32" s="112"/>
    </row>
    <row r="33" spans="1:26" ht="13.5" thickBot="1" x14ac:dyDescent="0.25">
      <c r="A33" s="54" t="s">
        <v>16</v>
      </c>
      <c r="B33" s="55">
        <f>SUM(B16:B32)</f>
        <v>21448.940000000002</v>
      </c>
      <c r="C33" s="55"/>
      <c r="D33" s="55">
        <f>SUM(D16:D32)</f>
        <v>2289.7200000000003</v>
      </c>
      <c r="E33" s="55"/>
      <c r="F33" s="55">
        <f>SUM(F16:F32)</f>
        <v>17806.8</v>
      </c>
      <c r="G33" s="55"/>
      <c r="H33" s="55">
        <f>SUM(H16:H32)</f>
        <v>1425.53</v>
      </c>
      <c r="I33" s="55"/>
      <c r="J33" s="55">
        <f>SUM(J16:J32)</f>
        <v>16538.510000000002</v>
      </c>
      <c r="K33" s="55"/>
      <c r="L33" s="55">
        <f>SUM(L16:L32)</f>
        <v>0</v>
      </c>
      <c r="M33" s="55"/>
      <c r="N33" s="55">
        <f>SUM(N16:N32)</f>
        <v>0</v>
      </c>
      <c r="O33" s="56">
        <f>SUM(O16:O32)</f>
        <v>13439.630000000001</v>
      </c>
      <c r="P33" s="57"/>
      <c r="Q33" s="56">
        <f>SUM(Q16:Q32)</f>
        <v>489.31</v>
      </c>
      <c r="R33" s="56"/>
      <c r="S33" s="56">
        <f>SUM(S16:S32)</f>
        <v>25289.360000000001</v>
      </c>
      <c r="T33" s="57"/>
      <c r="U33" s="56">
        <f>SUM(U16:U32)</f>
        <v>2383.31</v>
      </c>
      <c r="V33" s="58"/>
      <c r="W33" s="59">
        <f>SUM(W16:W32)</f>
        <v>80274.45</v>
      </c>
      <c r="X33" s="60"/>
      <c r="Y33" s="60"/>
      <c r="Z33" s="113"/>
    </row>
    <row r="34" spans="1:26" ht="13.5" thickTop="1" x14ac:dyDescent="0.2">
      <c r="A34" s="61" t="s">
        <v>10</v>
      </c>
      <c r="B34" s="61"/>
      <c r="C34" s="61">
        <f>B15-B33</f>
        <v>9694.0599999999977</v>
      </c>
      <c r="D34" s="61"/>
      <c r="E34" s="61">
        <f>D15-D33</f>
        <v>3126.2799999999997</v>
      </c>
      <c r="F34" s="61"/>
      <c r="G34" s="61">
        <f>F15-F33</f>
        <v>1728.2000000000007</v>
      </c>
      <c r="H34" s="61"/>
      <c r="I34" s="61">
        <f>H15-H33</f>
        <v>137.26999999999998</v>
      </c>
      <c r="J34" s="61"/>
      <c r="K34" s="61">
        <f>J15-J33</f>
        <v>-1262.1400000000012</v>
      </c>
      <c r="L34" s="61"/>
      <c r="M34" s="61">
        <f>L15-L33</f>
        <v>2695.83</v>
      </c>
      <c r="N34" s="61"/>
      <c r="O34" s="61"/>
      <c r="P34" s="61">
        <f>O15-O33</f>
        <v>37.369999999998981</v>
      </c>
      <c r="Q34" s="61"/>
      <c r="R34" s="61">
        <f>Q15-Q33</f>
        <v>588.85000000000014</v>
      </c>
      <c r="S34" s="61"/>
      <c r="T34" s="61">
        <f>S15-S33</f>
        <v>15139.64</v>
      </c>
      <c r="U34" s="61"/>
      <c r="V34" s="61">
        <f>U15-U33</f>
        <v>851.01000000000022</v>
      </c>
      <c r="W34" s="62">
        <f>O33+Q33+S33+U33</f>
        <v>41601.61</v>
      </c>
      <c r="X34" s="63"/>
      <c r="Y34" s="77"/>
      <c r="Z34" s="114"/>
    </row>
    <row r="35" spans="1:26" x14ac:dyDescent="0.2">
      <c r="A35" s="61" t="s">
        <v>11</v>
      </c>
      <c r="B35" s="61"/>
      <c r="C35" s="61">
        <f>C32-C34</f>
        <v>0</v>
      </c>
      <c r="D35" s="61"/>
      <c r="E35" s="61">
        <f>E32-E34</f>
        <v>0</v>
      </c>
      <c r="F35" s="61"/>
      <c r="G35" s="61">
        <f>G32-G34</f>
        <v>0</v>
      </c>
      <c r="H35" s="61"/>
      <c r="I35" s="61">
        <f>I32-I34</f>
        <v>0</v>
      </c>
      <c r="J35" s="61"/>
      <c r="K35" s="61">
        <f>K32-K34</f>
        <v>0</v>
      </c>
      <c r="L35" s="61"/>
      <c r="M35" s="61">
        <f>M32-M34</f>
        <v>0</v>
      </c>
      <c r="N35" s="61"/>
      <c r="O35" s="61"/>
      <c r="P35" s="61">
        <f>P32-P34</f>
        <v>9.0949470177292824E-13</v>
      </c>
      <c r="Q35" s="61"/>
      <c r="R35" s="61">
        <f>R32-R34</f>
        <v>0</v>
      </c>
      <c r="S35" s="61"/>
      <c r="T35" s="61">
        <f>T32-T34</f>
        <v>0</v>
      </c>
      <c r="U35" s="61"/>
      <c r="V35" s="61">
        <f>V32-V34</f>
        <v>0</v>
      </c>
      <c r="W35" s="61">
        <f>W33-W34</f>
        <v>38672.839999999997</v>
      </c>
      <c r="X35" s="63"/>
      <c r="Y35" s="77"/>
      <c r="Z35" s="114"/>
    </row>
    <row r="36" spans="1:26" ht="13.5" thickBot="1" x14ac:dyDescent="0.25">
      <c r="B36" s="64"/>
      <c r="C36" s="65"/>
      <c r="D36" s="64"/>
      <c r="E36" s="65"/>
      <c r="F36" s="65"/>
      <c r="G36" s="65"/>
      <c r="H36" s="65"/>
      <c r="N36" s="65"/>
      <c r="O36" s="64"/>
      <c r="P36" s="65"/>
      <c r="Q36" s="65"/>
      <c r="R36" s="65"/>
      <c r="S36" s="65"/>
      <c r="T36" s="65"/>
      <c r="U36" s="66"/>
      <c r="V36" s="65"/>
      <c r="Y36" s="24"/>
      <c r="Z36" s="107"/>
    </row>
    <row r="37" spans="1:26" ht="43.15" customHeight="1" thickBot="1" x14ac:dyDescent="0.25">
      <c r="A37" s="33" t="s">
        <v>14</v>
      </c>
      <c r="B37" s="98" t="s">
        <v>13</v>
      </c>
      <c r="C37" s="99"/>
      <c r="D37" s="137" t="s">
        <v>7</v>
      </c>
      <c r="E37" s="138"/>
      <c r="F37" s="139" t="s">
        <v>23</v>
      </c>
      <c r="G37" s="133"/>
      <c r="H37" s="132" t="s">
        <v>24</v>
      </c>
      <c r="I37" s="133"/>
      <c r="J37" s="132" t="s">
        <v>25</v>
      </c>
      <c r="K37" s="133"/>
      <c r="L37" s="132" t="s">
        <v>26</v>
      </c>
      <c r="M37" s="133"/>
      <c r="N37" s="123" t="s">
        <v>81</v>
      </c>
      <c r="O37" s="140" t="s">
        <v>41</v>
      </c>
      <c r="P37" s="141"/>
      <c r="Q37" s="142" t="s">
        <v>42</v>
      </c>
      <c r="R37" s="141"/>
      <c r="S37" s="147"/>
      <c r="T37" s="146"/>
      <c r="U37" s="145"/>
      <c r="V37" s="146"/>
      <c r="W37" s="34" t="s">
        <v>15</v>
      </c>
      <c r="X37" s="35" t="s">
        <v>3</v>
      </c>
      <c r="Y37" s="76" t="s">
        <v>9</v>
      </c>
      <c r="Z37" s="108" t="s">
        <v>6</v>
      </c>
    </row>
    <row r="38" spans="1:26" x14ac:dyDescent="0.2">
      <c r="A38" s="37" t="s">
        <v>32</v>
      </c>
      <c r="B38" s="42">
        <f>J3</f>
        <v>31143</v>
      </c>
      <c r="C38" s="43" t="s">
        <v>1</v>
      </c>
      <c r="D38" s="42">
        <f>J4</f>
        <v>5416</v>
      </c>
      <c r="E38" s="43" t="s">
        <v>1</v>
      </c>
      <c r="F38" s="67">
        <f>J5</f>
        <v>19535</v>
      </c>
      <c r="G38" s="43" t="s">
        <v>1</v>
      </c>
      <c r="H38" s="68">
        <f>F38*0.08</f>
        <v>1562.8</v>
      </c>
      <c r="I38" s="43" t="s">
        <v>1</v>
      </c>
      <c r="J38" s="41">
        <f>F38*0.85</f>
        <v>16604.75</v>
      </c>
      <c r="K38" s="41" t="s">
        <v>1</v>
      </c>
      <c r="L38" s="41">
        <f>F38*0.15</f>
        <v>2930.25</v>
      </c>
      <c r="M38" s="41" t="s">
        <v>1</v>
      </c>
      <c r="N38" s="41"/>
      <c r="O38" s="42">
        <f>J9</f>
        <v>13477</v>
      </c>
      <c r="P38" s="43" t="s">
        <v>1</v>
      </c>
      <c r="Q38" s="42">
        <f>O38*0.08</f>
        <v>1078.1600000000001</v>
      </c>
      <c r="R38" s="39" t="s">
        <v>1</v>
      </c>
      <c r="S38" s="38">
        <f>J11</f>
        <v>0</v>
      </c>
      <c r="T38" s="39" t="s">
        <v>1</v>
      </c>
      <c r="U38" s="38">
        <f>S38*0.08</f>
        <v>0</v>
      </c>
      <c r="V38" s="39" t="s">
        <v>1</v>
      </c>
      <c r="W38" s="44"/>
      <c r="X38" s="69"/>
      <c r="Y38" s="69"/>
      <c r="Z38" s="115"/>
    </row>
    <row r="39" spans="1:26" x14ac:dyDescent="0.2">
      <c r="A39" s="46"/>
      <c r="B39" s="1"/>
      <c r="C39" s="71">
        <f>B38-B39</f>
        <v>31143</v>
      </c>
      <c r="D39" s="1"/>
      <c r="E39" s="71">
        <f>D38-D39</f>
        <v>5416</v>
      </c>
      <c r="F39" s="1"/>
      <c r="G39" s="71">
        <f>F38-F39</f>
        <v>19535</v>
      </c>
      <c r="H39" s="47"/>
      <c r="I39" s="71">
        <f>H38-H39</f>
        <v>1562.8</v>
      </c>
      <c r="J39" s="47"/>
      <c r="K39" s="71">
        <f>J38-J39</f>
        <v>16604.75</v>
      </c>
      <c r="L39" s="47"/>
      <c r="M39" s="71">
        <f>L38-L39</f>
        <v>2930.25</v>
      </c>
      <c r="N39" s="47"/>
      <c r="O39" s="1"/>
      <c r="P39" s="72">
        <f>O38-O39</f>
        <v>13477</v>
      </c>
      <c r="Q39" s="47"/>
      <c r="R39" s="72">
        <f>Q38-Q39</f>
        <v>1078.1600000000001</v>
      </c>
      <c r="S39" s="70"/>
      <c r="T39" s="72">
        <f>S38-S39</f>
        <v>0</v>
      </c>
      <c r="U39" s="70"/>
      <c r="V39" s="72">
        <f>U38-U39</f>
        <v>0</v>
      </c>
      <c r="W39" s="49">
        <f t="shared" ref="W39:W55" si="21">B39+D39+F39+O39+S39</f>
        <v>0</v>
      </c>
      <c r="X39" s="50"/>
      <c r="Y39" s="51"/>
      <c r="Z39" s="110"/>
    </row>
    <row r="40" spans="1:26" x14ac:dyDescent="0.2">
      <c r="A40" s="46"/>
      <c r="B40" s="1"/>
      <c r="C40" s="71">
        <f t="shared" ref="C40:C55" si="22">C39-B40</f>
        <v>31143</v>
      </c>
      <c r="D40" s="1"/>
      <c r="E40" s="71">
        <f>E39-D40</f>
        <v>5416</v>
      </c>
      <c r="F40" s="1"/>
      <c r="G40" s="71">
        <f>G39-F40</f>
        <v>19535</v>
      </c>
      <c r="H40" s="47"/>
      <c r="I40" s="71">
        <f>I39-H40</f>
        <v>1562.8</v>
      </c>
      <c r="J40" s="47"/>
      <c r="K40" s="71">
        <f>K39-J40</f>
        <v>16604.75</v>
      </c>
      <c r="L40" s="47"/>
      <c r="M40" s="71">
        <f>M39-L40</f>
        <v>2930.25</v>
      </c>
      <c r="N40" s="47"/>
      <c r="O40" s="1"/>
      <c r="P40" s="72">
        <f>P39-O40</f>
        <v>13477</v>
      </c>
      <c r="Q40" s="47"/>
      <c r="R40" s="72">
        <f>R39-Q40</f>
        <v>1078.1600000000001</v>
      </c>
      <c r="S40" s="70"/>
      <c r="T40" s="72">
        <f>T39-S40</f>
        <v>0</v>
      </c>
      <c r="U40" s="70"/>
      <c r="V40" s="72">
        <f>V39-U40</f>
        <v>0</v>
      </c>
      <c r="W40" s="49">
        <f t="shared" si="21"/>
        <v>0</v>
      </c>
      <c r="X40" s="50"/>
      <c r="Y40" s="51"/>
      <c r="Z40" s="110"/>
    </row>
    <row r="41" spans="1:26" x14ac:dyDescent="0.2">
      <c r="A41" s="46"/>
      <c r="B41" s="1"/>
      <c r="C41" s="71">
        <f t="shared" si="22"/>
        <v>31143</v>
      </c>
      <c r="D41" s="1"/>
      <c r="E41" s="71">
        <f t="shared" ref="E41:E55" si="23">E40-D41</f>
        <v>5416</v>
      </c>
      <c r="F41" s="1"/>
      <c r="G41" s="71">
        <f t="shared" ref="G41:G55" si="24">G40-F41</f>
        <v>19535</v>
      </c>
      <c r="H41" s="47"/>
      <c r="I41" s="71">
        <f t="shared" ref="I41:I55" si="25">I40-H41</f>
        <v>1562.8</v>
      </c>
      <c r="J41" s="47"/>
      <c r="K41" s="71">
        <f t="shared" ref="K41:K55" si="26">K40-J41</f>
        <v>16604.75</v>
      </c>
      <c r="L41" s="47"/>
      <c r="M41" s="71">
        <f t="shared" ref="M41:M55" si="27">M40-L41</f>
        <v>2930.25</v>
      </c>
      <c r="N41" s="47"/>
      <c r="O41" s="1"/>
      <c r="P41" s="72">
        <f t="shared" ref="P41:P55" si="28">P40-O41</f>
        <v>13477</v>
      </c>
      <c r="Q41" s="47"/>
      <c r="R41" s="72">
        <f t="shared" ref="R41:R55" si="29">R40-Q41</f>
        <v>1078.1600000000001</v>
      </c>
      <c r="S41" s="70"/>
      <c r="T41" s="72">
        <f t="shared" ref="T41:T55" si="30">T40-S41</f>
        <v>0</v>
      </c>
      <c r="U41" s="70"/>
      <c r="V41" s="72">
        <f>V40-U41</f>
        <v>0</v>
      </c>
      <c r="W41" s="49">
        <f t="shared" si="21"/>
        <v>0</v>
      </c>
      <c r="X41" s="50"/>
      <c r="Y41" s="51"/>
      <c r="Z41" s="110"/>
    </row>
    <row r="42" spans="1:26" x14ac:dyDescent="0.2">
      <c r="A42" s="46"/>
      <c r="B42" s="1"/>
      <c r="C42" s="71">
        <f t="shared" si="22"/>
        <v>31143</v>
      </c>
      <c r="D42" s="1"/>
      <c r="E42" s="71">
        <f t="shared" si="23"/>
        <v>5416</v>
      </c>
      <c r="F42" s="1"/>
      <c r="G42" s="71">
        <f t="shared" si="24"/>
        <v>19535</v>
      </c>
      <c r="H42" s="47"/>
      <c r="I42" s="71">
        <f t="shared" si="25"/>
        <v>1562.8</v>
      </c>
      <c r="J42" s="47"/>
      <c r="K42" s="71">
        <f t="shared" si="26"/>
        <v>16604.75</v>
      </c>
      <c r="L42" s="47"/>
      <c r="M42" s="71">
        <f t="shared" si="27"/>
        <v>2930.25</v>
      </c>
      <c r="N42" s="47"/>
      <c r="O42" s="48"/>
      <c r="P42" s="72">
        <f t="shared" si="28"/>
        <v>13477</v>
      </c>
      <c r="Q42" s="48"/>
      <c r="R42" s="72">
        <f t="shared" si="29"/>
        <v>1078.1600000000001</v>
      </c>
      <c r="S42" s="1"/>
      <c r="T42" s="72">
        <f t="shared" si="30"/>
        <v>0</v>
      </c>
      <c r="U42" s="47"/>
      <c r="V42" s="72">
        <f>U38-U42</f>
        <v>0</v>
      </c>
      <c r="W42" s="49">
        <f t="shared" si="21"/>
        <v>0</v>
      </c>
      <c r="X42" s="53"/>
      <c r="Y42" s="53"/>
      <c r="Z42" s="112"/>
    </row>
    <row r="43" spans="1:26" x14ac:dyDescent="0.2">
      <c r="A43" s="46"/>
      <c r="B43" s="1"/>
      <c r="C43" s="71">
        <f t="shared" si="22"/>
        <v>31143</v>
      </c>
      <c r="D43" s="1"/>
      <c r="E43" s="71">
        <f t="shared" si="23"/>
        <v>5416</v>
      </c>
      <c r="F43" s="1"/>
      <c r="G43" s="71">
        <f t="shared" si="24"/>
        <v>19535</v>
      </c>
      <c r="H43" s="47"/>
      <c r="I43" s="71">
        <f t="shared" si="25"/>
        <v>1562.8</v>
      </c>
      <c r="J43" s="47"/>
      <c r="K43" s="71">
        <f t="shared" si="26"/>
        <v>16604.75</v>
      </c>
      <c r="L43" s="47"/>
      <c r="M43" s="71">
        <f t="shared" si="27"/>
        <v>2930.25</v>
      </c>
      <c r="N43" s="47"/>
      <c r="O43" s="48"/>
      <c r="P43" s="72">
        <f t="shared" si="28"/>
        <v>13477</v>
      </c>
      <c r="Q43" s="48"/>
      <c r="R43" s="72">
        <f t="shared" si="29"/>
        <v>1078.1600000000001</v>
      </c>
      <c r="S43" s="1"/>
      <c r="T43" s="72">
        <f t="shared" si="30"/>
        <v>0</v>
      </c>
      <c r="U43" s="47"/>
      <c r="V43" s="72">
        <f>V42-U43</f>
        <v>0</v>
      </c>
      <c r="W43" s="49">
        <f t="shared" si="21"/>
        <v>0</v>
      </c>
      <c r="X43" s="53"/>
      <c r="Y43" s="53"/>
      <c r="Z43" s="112"/>
    </row>
    <row r="44" spans="1:26" x14ac:dyDescent="0.2">
      <c r="A44" s="46"/>
      <c r="B44" s="1"/>
      <c r="C44" s="71">
        <f t="shared" si="22"/>
        <v>31143</v>
      </c>
      <c r="D44" s="1"/>
      <c r="E44" s="71">
        <f t="shared" si="23"/>
        <v>5416</v>
      </c>
      <c r="F44" s="1"/>
      <c r="G44" s="71">
        <f t="shared" si="24"/>
        <v>19535</v>
      </c>
      <c r="H44" s="47"/>
      <c r="I44" s="71">
        <f t="shared" si="25"/>
        <v>1562.8</v>
      </c>
      <c r="J44" s="47"/>
      <c r="K44" s="71">
        <f t="shared" si="26"/>
        <v>16604.75</v>
      </c>
      <c r="L44" s="47"/>
      <c r="M44" s="71">
        <f t="shared" si="27"/>
        <v>2930.25</v>
      </c>
      <c r="N44" s="47"/>
      <c r="O44" s="48"/>
      <c r="P44" s="72">
        <f t="shared" si="28"/>
        <v>13477</v>
      </c>
      <c r="Q44" s="48"/>
      <c r="R44" s="72">
        <f t="shared" si="29"/>
        <v>1078.1600000000001</v>
      </c>
      <c r="S44" s="1"/>
      <c r="T44" s="72">
        <f t="shared" si="30"/>
        <v>0</v>
      </c>
      <c r="U44" s="47"/>
      <c r="V44" s="72">
        <f t="shared" ref="V44:V55" si="31">V43-U44</f>
        <v>0</v>
      </c>
      <c r="W44" s="49">
        <f t="shared" si="21"/>
        <v>0</v>
      </c>
      <c r="X44" s="53"/>
      <c r="Y44" s="53"/>
      <c r="Z44" s="112"/>
    </row>
    <row r="45" spans="1:26" x14ac:dyDescent="0.2">
      <c r="A45" s="46"/>
      <c r="B45" s="1"/>
      <c r="C45" s="71">
        <f t="shared" si="22"/>
        <v>31143</v>
      </c>
      <c r="D45" s="1"/>
      <c r="E45" s="71">
        <f t="shared" si="23"/>
        <v>5416</v>
      </c>
      <c r="F45" s="1"/>
      <c r="G45" s="71">
        <f t="shared" si="24"/>
        <v>19535</v>
      </c>
      <c r="H45" s="47"/>
      <c r="I45" s="71">
        <f t="shared" si="25"/>
        <v>1562.8</v>
      </c>
      <c r="J45" s="47"/>
      <c r="K45" s="71">
        <f t="shared" si="26"/>
        <v>16604.75</v>
      </c>
      <c r="L45" s="47"/>
      <c r="M45" s="71">
        <f t="shared" si="27"/>
        <v>2930.25</v>
      </c>
      <c r="N45" s="47"/>
      <c r="O45" s="48"/>
      <c r="P45" s="72">
        <f t="shared" si="28"/>
        <v>13477</v>
      </c>
      <c r="Q45" s="48"/>
      <c r="R45" s="72">
        <f t="shared" si="29"/>
        <v>1078.1600000000001</v>
      </c>
      <c r="S45" s="1"/>
      <c r="T45" s="72">
        <f t="shared" si="30"/>
        <v>0</v>
      </c>
      <c r="U45" s="47"/>
      <c r="V45" s="72">
        <f t="shared" si="31"/>
        <v>0</v>
      </c>
      <c r="W45" s="49">
        <f t="shared" si="21"/>
        <v>0</v>
      </c>
      <c r="X45" s="53"/>
      <c r="Y45" s="53"/>
      <c r="Z45" s="112"/>
    </row>
    <row r="46" spans="1:26" x14ac:dyDescent="0.2">
      <c r="A46" s="46"/>
      <c r="B46" s="1"/>
      <c r="C46" s="71">
        <f t="shared" si="22"/>
        <v>31143</v>
      </c>
      <c r="D46" s="1"/>
      <c r="E46" s="71">
        <f t="shared" si="23"/>
        <v>5416</v>
      </c>
      <c r="F46" s="1"/>
      <c r="G46" s="71">
        <f t="shared" si="24"/>
        <v>19535</v>
      </c>
      <c r="H46" s="47"/>
      <c r="I46" s="71">
        <f t="shared" si="25"/>
        <v>1562.8</v>
      </c>
      <c r="J46" s="47"/>
      <c r="K46" s="71">
        <f t="shared" si="26"/>
        <v>16604.75</v>
      </c>
      <c r="L46" s="47"/>
      <c r="M46" s="71">
        <f t="shared" si="27"/>
        <v>2930.25</v>
      </c>
      <c r="N46" s="47"/>
      <c r="O46" s="48"/>
      <c r="P46" s="72">
        <f t="shared" si="28"/>
        <v>13477</v>
      </c>
      <c r="Q46" s="48"/>
      <c r="R46" s="72">
        <f t="shared" si="29"/>
        <v>1078.1600000000001</v>
      </c>
      <c r="S46" s="1"/>
      <c r="T46" s="72">
        <f t="shared" si="30"/>
        <v>0</v>
      </c>
      <c r="U46" s="47"/>
      <c r="V46" s="72">
        <f t="shared" si="31"/>
        <v>0</v>
      </c>
      <c r="W46" s="49">
        <f t="shared" si="21"/>
        <v>0</v>
      </c>
      <c r="X46" s="53"/>
      <c r="Y46" s="53"/>
      <c r="Z46" s="112"/>
    </row>
    <row r="47" spans="1:26" x14ac:dyDescent="0.2">
      <c r="A47" s="46"/>
      <c r="B47" s="1"/>
      <c r="C47" s="71">
        <f t="shared" si="22"/>
        <v>31143</v>
      </c>
      <c r="D47" s="1"/>
      <c r="E47" s="71">
        <f t="shared" si="23"/>
        <v>5416</v>
      </c>
      <c r="F47" s="1"/>
      <c r="G47" s="71">
        <f t="shared" si="24"/>
        <v>19535</v>
      </c>
      <c r="H47" s="47"/>
      <c r="I47" s="71">
        <f t="shared" si="25"/>
        <v>1562.8</v>
      </c>
      <c r="J47" s="47"/>
      <c r="K47" s="71">
        <f t="shared" si="26"/>
        <v>16604.75</v>
      </c>
      <c r="L47" s="47"/>
      <c r="M47" s="71">
        <f t="shared" si="27"/>
        <v>2930.25</v>
      </c>
      <c r="N47" s="47"/>
      <c r="O47" s="48"/>
      <c r="P47" s="72">
        <f t="shared" si="28"/>
        <v>13477</v>
      </c>
      <c r="Q47" s="48"/>
      <c r="R47" s="72">
        <f t="shared" si="29"/>
        <v>1078.1600000000001</v>
      </c>
      <c r="S47" s="1"/>
      <c r="T47" s="72">
        <f t="shared" si="30"/>
        <v>0</v>
      </c>
      <c r="U47" s="47"/>
      <c r="V47" s="72">
        <f t="shared" si="31"/>
        <v>0</v>
      </c>
      <c r="W47" s="49">
        <f t="shared" si="21"/>
        <v>0</v>
      </c>
      <c r="X47" s="53"/>
      <c r="Y47" s="53"/>
      <c r="Z47" s="112"/>
    </row>
    <row r="48" spans="1:26" x14ac:dyDescent="0.2">
      <c r="A48" s="46"/>
      <c r="B48" s="1"/>
      <c r="C48" s="71">
        <f t="shared" si="22"/>
        <v>31143</v>
      </c>
      <c r="D48" s="1"/>
      <c r="E48" s="71">
        <f t="shared" si="23"/>
        <v>5416</v>
      </c>
      <c r="F48" s="1"/>
      <c r="G48" s="71">
        <f t="shared" si="24"/>
        <v>19535</v>
      </c>
      <c r="H48" s="47"/>
      <c r="I48" s="71">
        <f t="shared" si="25"/>
        <v>1562.8</v>
      </c>
      <c r="J48" s="47"/>
      <c r="K48" s="71">
        <f t="shared" si="26"/>
        <v>16604.75</v>
      </c>
      <c r="L48" s="47"/>
      <c r="M48" s="71">
        <f t="shared" si="27"/>
        <v>2930.25</v>
      </c>
      <c r="N48" s="47"/>
      <c r="O48" s="48"/>
      <c r="P48" s="72">
        <f t="shared" si="28"/>
        <v>13477</v>
      </c>
      <c r="Q48" s="48"/>
      <c r="R48" s="72">
        <f t="shared" si="29"/>
        <v>1078.1600000000001</v>
      </c>
      <c r="S48" s="1"/>
      <c r="T48" s="72">
        <f t="shared" si="30"/>
        <v>0</v>
      </c>
      <c r="U48" s="47"/>
      <c r="V48" s="72">
        <f t="shared" si="31"/>
        <v>0</v>
      </c>
      <c r="W48" s="49">
        <f t="shared" si="21"/>
        <v>0</v>
      </c>
      <c r="X48" s="53"/>
      <c r="Y48" s="53"/>
      <c r="Z48" s="112"/>
    </row>
    <row r="49" spans="1:26" x14ac:dyDescent="0.2">
      <c r="A49" s="46"/>
      <c r="B49" s="1"/>
      <c r="C49" s="71">
        <f t="shared" si="22"/>
        <v>31143</v>
      </c>
      <c r="D49" s="1"/>
      <c r="E49" s="71">
        <f t="shared" si="23"/>
        <v>5416</v>
      </c>
      <c r="F49" s="1"/>
      <c r="G49" s="71">
        <f t="shared" si="24"/>
        <v>19535</v>
      </c>
      <c r="H49" s="47"/>
      <c r="I49" s="71">
        <f t="shared" si="25"/>
        <v>1562.8</v>
      </c>
      <c r="J49" s="47"/>
      <c r="K49" s="71">
        <f t="shared" si="26"/>
        <v>16604.75</v>
      </c>
      <c r="L49" s="47"/>
      <c r="M49" s="71">
        <f t="shared" si="27"/>
        <v>2930.25</v>
      </c>
      <c r="N49" s="47"/>
      <c r="O49" s="48"/>
      <c r="P49" s="72">
        <f t="shared" si="28"/>
        <v>13477</v>
      </c>
      <c r="Q49" s="48"/>
      <c r="R49" s="72">
        <f t="shared" si="29"/>
        <v>1078.1600000000001</v>
      </c>
      <c r="S49" s="1"/>
      <c r="T49" s="72">
        <f t="shared" si="30"/>
        <v>0</v>
      </c>
      <c r="U49" s="47"/>
      <c r="V49" s="72">
        <f t="shared" si="31"/>
        <v>0</v>
      </c>
      <c r="W49" s="49">
        <f t="shared" si="21"/>
        <v>0</v>
      </c>
      <c r="X49" s="53"/>
      <c r="Y49" s="53"/>
      <c r="Z49" s="112"/>
    </row>
    <row r="50" spans="1:26" x14ac:dyDescent="0.2">
      <c r="A50" s="46"/>
      <c r="B50" s="1"/>
      <c r="C50" s="71">
        <f t="shared" si="22"/>
        <v>31143</v>
      </c>
      <c r="D50" s="1"/>
      <c r="E50" s="71">
        <f t="shared" si="23"/>
        <v>5416</v>
      </c>
      <c r="F50" s="1"/>
      <c r="G50" s="71">
        <f t="shared" si="24"/>
        <v>19535</v>
      </c>
      <c r="H50" s="47"/>
      <c r="I50" s="71">
        <f t="shared" si="25"/>
        <v>1562.8</v>
      </c>
      <c r="J50" s="47"/>
      <c r="K50" s="71">
        <f t="shared" si="26"/>
        <v>16604.75</v>
      </c>
      <c r="L50" s="47"/>
      <c r="M50" s="71">
        <f t="shared" si="27"/>
        <v>2930.25</v>
      </c>
      <c r="N50" s="47"/>
      <c r="O50" s="48"/>
      <c r="P50" s="72">
        <f t="shared" si="28"/>
        <v>13477</v>
      </c>
      <c r="Q50" s="48"/>
      <c r="R50" s="72">
        <f t="shared" si="29"/>
        <v>1078.1600000000001</v>
      </c>
      <c r="S50" s="1"/>
      <c r="T50" s="72">
        <f t="shared" si="30"/>
        <v>0</v>
      </c>
      <c r="U50" s="47"/>
      <c r="V50" s="72">
        <f t="shared" si="31"/>
        <v>0</v>
      </c>
      <c r="W50" s="49">
        <f t="shared" si="21"/>
        <v>0</v>
      </c>
      <c r="X50" s="53"/>
      <c r="Y50" s="53"/>
      <c r="Z50" s="112"/>
    </row>
    <row r="51" spans="1:26" x14ac:dyDescent="0.2">
      <c r="A51" s="46"/>
      <c r="B51" s="1"/>
      <c r="C51" s="71">
        <f t="shared" si="22"/>
        <v>31143</v>
      </c>
      <c r="D51" s="1"/>
      <c r="E51" s="71">
        <f t="shared" si="23"/>
        <v>5416</v>
      </c>
      <c r="F51" s="1"/>
      <c r="G51" s="71">
        <f t="shared" si="24"/>
        <v>19535</v>
      </c>
      <c r="H51" s="47"/>
      <c r="I51" s="71">
        <f t="shared" si="25"/>
        <v>1562.8</v>
      </c>
      <c r="J51" s="47"/>
      <c r="K51" s="71">
        <f t="shared" si="26"/>
        <v>16604.75</v>
      </c>
      <c r="L51" s="47"/>
      <c r="M51" s="71">
        <f t="shared" si="27"/>
        <v>2930.25</v>
      </c>
      <c r="N51" s="47"/>
      <c r="O51" s="48"/>
      <c r="P51" s="72">
        <f t="shared" si="28"/>
        <v>13477</v>
      </c>
      <c r="Q51" s="48"/>
      <c r="R51" s="72">
        <f t="shared" si="29"/>
        <v>1078.1600000000001</v>
      </c>
      <c r="S51" s="1"/>
      <c r="T51" s="72">
        <f t="shared" si="30"/>
        <v>0</v>
      </c>
      <c r="U51" s="47"/>
      <c r="V51" s="72">
        <f t="shared" si="31"/>
        <v>0</v>
      </c>
      <c r="W51" s="49">
        <f t="shared" si="21"/>
        <v>0</v>
      </c>
      <c r="X51" s="53"/>
      <c r="Y51" s="53"/>
      <c r="Z51" s="112"/>
    </row>
    <row r="52" spans="1:26" x14ac:dyDescent="0.2">
      <c r="A52" s="46"/>
      <c r="B52" s="1"/>
      <c r="C52" s="71">
        <f t="shared" si="22"/>
        <v>31143</v>
      </c>
      <c r="D52" s="1"/>
      <c r="E52" s="71">
        <f t="shared" si="23"/>
        <v>5416</v>
      </c>
      <c r="F52" s="1"/>
      <c r="G52" s="71">
        <f t="shared" si="24"/>
        <v>19535</v>
      </c>
      <c r="H52" s="47"/>
      <c r="I52" s="71">
        <f t="shared" si="25"/>
        <v>1562.8</v>
      </c>
      <c r="J52" s="47"/>
      <c r="K52" s="71">
        <f t="shared" si="26"/>
        <v>16604.75</v>
      </c>
      <c r="L52" s="47"/>
      <c r="M52" s="71">
        <f t="shared" si="27"/>
        <v>2930.25</v>
      </c>
      <c r="N52" s="47"/>
      <c r="O52" s="48"/>
      <c r="P52" s="72">
        <f t="shared" si="28"/>
        <v>13477</v>
      </c>
      <c r="Q52" s="48"/>
      <c r="R52" s="72">
        <f t="shared" si="29"/>
        <v>1078.1600000000001</v>
      </c>
      <c r="S52" s="1"/>
      <c r="T52" s="72">
        <f t="shared" si="30"/>
        <v>0</v>
      </c>
      <c r="U52" s="47"/>
      <c r="V52" s="72">
        <f t="shared" si="31"/>
        <v>0</v>
      </c>
      <c r="W52" s="49">
        <f t="shared" si="21"/>
        <v>0</v>
      </c>
      <c r="X52" s="53"/>
      <c r="Y52" s="53"/>
      <c r="Z52" s="112"/>
    </row>
    <row r="53" spans="1:26" x14ac:dyDescent="0.2">
      <c r="A53" s="46"/>
      <c r="B53" s="1"/>
      <c r="C53" s="71">
        <f t="shared" si="22"/>
        <v>31143</v>
      </c>
      <c r="D53" s="1"/>
      <c r="E53" s="71">
        <f t="shared" si="23"/>
        <v>5416</v>
      </c>
      <c r="F53" s="1"/>
      <c r="G53" s="71">
        <f t="shared" si="24"/>
        <v>19535</v>
      </c>
      <c r="H53" s="47"/>
      <c r="I53" s="71">
        <f t="shared" si="25"/>
        <v>1562.8</v>
      </c>
      <c r="J53" s="47"/>
      <c r="K53" s="71">
        <f t="shared" si="26"/>
        <v>16604.75</v>
      </c>
      <c r="L53" s="47"/>
      <c r="M53" s="71">
        <f t="shared" si="27"/>
        <v>2930.25</v>
      </c>
      <c r="N53" s="47"/>
      <c r="O53" s="48"/>
      <c r="P53" s="72">
        <f t="shared" si="28"/>
        <v>13477</v>
      </c>
      <c r="Q53" s="48"/>
      <c r="R53" s="72">
        <f t="shared" si="29"/>
        <v>1078.1600000000001</v>
      </c>
      <c r="S53" s="1"/>
      <c r="T53" s="72">
        <f t="shared" si="30"/>
        <v>0</v>
      </c>
      <c r="U53" s="47"/>
      <c r="V53" s="72">
        <f t="shared" si="31"/>
        <v>0</v>
      </c>
      <c r="W53" s="49">
        <f t="shared" si="21"/>
        <v>0</v>
      </c>
      <c r="X53" s="53"/>
      <c r="Y53" s="53"/>
      <c r="Z53" s="112"/>
    </row>
    <row r="54" spans="1:26" x14ac:dyDescent="0.2">
      <c r="A54" s="46"/>
      <c r="B54" s="1"/>
      <c r="C54" s="71">
        <f t="shared" si="22"/>
        <v>31143</v>
      </c>
      <c r="D54" s="1"/>
      <c r="E54" s="71">
        <f t="shared" si="23"/>
        <v>5416</v>
      </c>
      <c r="F54" s="1"/>
      <c r="G54" s="71">
        <f t="shared" si="24"/>
        <v>19535</v>
      </c>
      <c r="H54" s="47"/>
      <c r="I54" s="71">
        <f t="shared" si="25"/>
        <v>1562.8</v>
      </c>
      <c r="J54" s="47"/>
      <c r="K54" s="71">
        <f t="shared" si="26"/>
        <v>16604.75</v>
      </c>
      <c r="L54" s="47"/>
      <c r="M54" s="71">
        <f t="shared" si="27"/>
        <v>2930.25</v>
      </c>
      <c r="N54" s="47"/>
      <c r="O54" s="48"/>
      <c r="P54" s="72">
        <f t="shared" si="28"/>
        <v>13477</v>
      </c>
      <c r="Q54" s="48"/>
      <c r="R54" s="72">
        <f t="shared" si="29"/>
        <v>1078.1600000000001</v>
      </c>
      <c r="S54" s="1"/>
      <c r="T54" s="72">
        <f t="shared" si="30"/>
        <v>0</v>
      </c>
      <c r="U54" s="47"/>
      <c r="V54" s="72">
        <f t="shared" si="31"/>
        <v>0</v>
      </c>
      <c r="W54" s="49">
        <f t="shared" si="21"/>
        <v>0</v>
      </c>
      <c r="X54" s="53"/>
      <c r="Y54" s="53"/>
      <c r="Z54" s="112"/>
    </row>
    <row r="55" spans="1:26" x14ac:dyDescent="0.2">
      <c r="A55" s="46"/>
      <c r="B55" s="1"/>
      <c r="C55" s="71">
        <f t="shared" si="22"/>
        <v>31143</v>
      </c>
      <c r="D55" s="1"/>
      <c r="E55" s="71">
        <f t="shared" si="23"/>
        <v>5416</v>
      </c>
      <c r="F55" s="1"/>
      <c r="G55" s="71">
        <f t="shared" si="24"/>
        <v>19535</v>
      </c>
      <c r="H55" s="47"/>
      <c r="I55" s="71">
        <f t="shared" si="25"/>
        <v>1562.8</v>
      </c>
      <c r="J55" s="47"/>
      <c r="K55" s="71">
        <f t="shared" si="26"/>
        <v>16604.75</v>
      </c>
      <c r="L55" s="47"/>
      <c r="M55" s="71">
        <f t="shared" si="27"/>
        <v>2930.25</v>
      </c>
      <c r="N55" s="47"/>
      <c r="O55" s="48"/>
      <c r="P55" s="72">
        <f t="shared" si="28"/>
        <v>13477</v>
      </c>
      <c r="Q55" s="48"/>
      <c r="R55" s="72">
        <f t="shared" si="29"/>
        <v>1078.1600000000001</v>
      </c>
      <c r="S55" s="1"/>
      <c r="T55" s="72">
        <f t="shared" si="30"/>
        <v>0</v>
      </c>
      <c r="U55" s="47"/>
      <c r="V55" s="72">
        <f t="shared" si="31"/>
        <v>0</v>
      </c>
      <c r="W55" s="49">
        <f t="shared" si="21"/>
        <v>0</v>
      </c>
      <c r="X55" s="53"/>
      <c r="Y55" s="53"/>
      <c r="Z55" s="112"/>
    </row>
    <row r="56" spans="1:26" ht="13.5" thickBot="1" x14ac:dyDescent="0.25">
      <c r="A56" s="54" t="s">
        <v>16</v>
      </c>
      <c r="B56" s="55">
        <f>SUM(B39:B55)</f>
        <v>0</v>
      </c>
      <c r="C56" s="55"/>
      <c r="D56" s="55">
        <f>SUM(D39:D55)</f>
        <v>0</v>
      </c>
      <c r="E56" s="55"/>
      <c r="F56" s="55">
        <f>SUM(F39:F55)</f>
        <v>0</v>
      </c>
      <c r="G56" s="55"/>
      <c r="H56" s="55">
        <f>SUM(H39:H55)</f>
        <v>0</v>
      </c>
      <c r="I56" s="55"/>
      <c r="J56" s="55">
        <f>SUM(J39:J55)</f>
        <v>0</v>
      </c>
      <c r="K56" s="55"/>
      <c r="L56" s="55">
        <f>SUM(L39:L55)</f>
        <v>0</v>
      </c>
      <c r="M56" s="55"/>
      <c r="N56" s="55">
        <f>SUM(N39:N55)</f>
        <v>0</v>
      </c>
      <c r="O56" s="56">
        <f>SUM(O39:O55)</f>
        <v>0</v>
      </c>
      <c r="P56" s="57"/>
      <c r="Q56" s="56">
        <f>SUM(Q39:Q55)</f>
        <v>0</v>
      </c>
      <c r="R56" s="56"/>
      <c r="S56" s="56">
        <f>SUM(S39:S55)</f>
        <v>0</v>
      </c>
      <c r="T56" s="57"/>
      <c r="U56" s="56">
        <f>SUM(U39:U55)</f>
        <v>0</v>
      </c>
      <c r="V56" s="58"/>
      <c r="W56" s="59">
        <f>SUM(W39:W55)</f>
        <v>0</v>
      </c>
      <c r="X56" s="60"/>
      <c r="Y56" s="60"/>
      <c r="Z56" s="113"/>
    </row>
    <row r="57" spans="1:26" ht="13.5" thickTop="1" x14ac:dyDescent="0.2">
      <c r="A57" s="61" t="s">
        <v>10</v>
      </c>
      <c r="B57" s="61"/>
      <c r="C57" s="61">
        <f>B38-B56</f>
        <v>31143</v>
      </c>
      <c r="D57" s="61"/>
      <c r="E57" s="61">
        <f>D38-D56</f>
        <v>5416</v>
      </c>
      <c r="F57" s="61"/>
      <c r="G57" s="61">
        <f>F38-F56</f>
        <v>19535</v>
      </c>
      <c r="H57" s="61"/>
      <c r="I57" s="61">
        <f>H38-H56</f>
        <v>1562.8</v>
      </c>
      <c r="J57" s="61"/>
      <c r="K57" s="61">
        <f>J38-J56</f>
        <v>16604.75</v>
      </c>
      <c r="L57" s="61"/>
      <c r="M57" s="61">
        <f>L38-L56</f>
        <v>2930.25</v>
      </c>
      <c r="N57" s="61"/>
      <c r="O57" s="61"/>
      <c r="P57" s="61">
        <f>O38-O56</f>
        <v>13477</v>
      </c>
      <c r="Q57" s="61"/>
      <c r="R57" s="61">
        <f>Q38-Q56</f>
        <v>1078.1600000000001</v>
      </c>
      <c r="S57" s="61"/>
      <c r="T57" s="61">
        <f>S38-S56</f>
        <v>0</v>
      </c>
      <c r="U57" s="61"/>
      <c r="V57" s="61">
        <f>U38-U56</f>
        <v>0</v>
      </c>
      <c r="W57" s="62">
        <f>O56+Q56+S56+U56</f>
        <v>0</v>
      </c>
      <c r="X57" s="63"/>
      <c r="Y57" s="77"/>
      <c r="Z57" s="114"/>
    </row>
    <row r="58" spans="1:26" x14ac:dyDescent="0.2">
      <c r="A58" s="61" t="s">
        <v>11</v>
      </c>
      <c r="B58" s="61"/>
      <c r="C58" s="61">
        <f>C55-C57</f>
        <v>0</v>
      </c>
      <c r="D58" s="61"/>
      <c r="E58" s="61">
        <f>E55-E57</f>
        <v>0</v>
      </c>
      <c r="F58" s="61"/>
      <c r="G58" s="61">
        <f>G55-G57</f>
        <v>0</v>
      </c>
      <c r="H58" s="61"/>
      <c r="I58" s="61">
        <f>I55-I57</f>
        <v>0</v>
      </c>
      <c r="J58" s="61"/>
      <c r="K58" s="61">
        <f>K55-K57</f>
        <v>0</v>
      </c>
      <c r="L58" s="61"/>
      <c r="M58" s="61">
        <f>M55-M57</f>
        <v>0</v>
      </c>
      <c r="N58" s="61"/>
      <c r="O58" s="61"/>
      <c r="P58" s="61">
        <f>P55-P57</f>
        <v>0</v>
      </c>
      <c r="Q58" s="61"/>
      <c r="R58" s="61">
        <f>R55-R57</f>
        <v>0</v>
      </c>
      <c r="S58" s="61"/>
      <c r="T58" s="61">
        <f>T55-T57</f>
        <v>0</v>
      </c>
      <c r="U58" s="61"/>
      <c r="V58" s="61">
        <f>V55-V57</f>
        <v>0</v>
      </c>
      <c r="W58" s="61">
        <f>W56-W57</f>
        <v>0</v>
      </c>
      <c r="X58" s="63"/>
      <c r="Y58" s="77"/>
      <c r="Z58" s="114"/>
    </row>
    <row r="59" spans="1:26" ht="13.5" thickBot="1" x14ac:dyDescent="0.25">
      <c r="H59" s="24"/>
      <c r="I59" s="24"/>
      <c r="J59" s="24"/>
      <c r="K59" s="24"/>
      <c r="L59" s="24"/>
      <c r="M59" s="24"/>
      <c r="N59" s="124" t="s">
        <v>82</v>
      </c>
      <c r="O59" s="64"/>
      <c r="P59" s="65"/>
      <c r="Q59" s="65"/>
      <c r="R59" s="65"/>
      <c r="S59" s="65"/>
      <c r="T59" s="65"/>
      <c r="U59" s="66"/>
      <c r="V59" s="65"/>
      <c r="Y59" s="24"/>
      <c r="Z59" s="107"/>
    </row>
    <row r="60" spans="1:26" ht="13.5" thickBot="1" x14ac:dyDescent="0.25">
      <c r="H60" s="24"/>
      <c r="I60" s="24"/>
      <c r="J60" s="24"/>
      <c r="K60" s="24"/>
      <c r="L60" s="24"/>
      <c r="M60" s="24"/>
      <c r="N60" s="125">
        <f>N33+N56</f>
        <v>0</v>
      </c>
      <c r="O60" s="64"/>
      <c r="P60" s="65"/>
      <c r="Q60" s="65"/>
      <c r="R60" s="65"/>
      <c r="S60" s="65"/>
      <c r="T60" s="65"/>
      <c r="U60" s="66"/>
      <c r="V60" s="65"/>
      <c r="Y60" s="24"/>
      <c r="Z60" s="107"/>
    </row>
    <row r="61" spans="1:26" x14ac:dyDescent="0.2">
      <c r="H61" s="24"/>
      <c r="I61" s="24"/>
      <c r="J61" s="24"/>
      <c r="K61" s="24"/>
      <c r="L61" s="24"/>
      <c r="M61" s="24"/>
      <c r="N61" s="24"/>
      <c r="O61" s="64"/>
      <c r="P61" s="65"/>
      <c r="Q61" s="65"/>
      <c r="R61" s="65"/>
      <c r="S61" s="65"/>
      <c r="T61" s="65"/>
      <c r="U61" s="66"/>
      <c r="V61" s="65"/>
      <c r="Y61" s="24"/>
      <c r="Z61" s="107"/>
    </row>
  </sheetData>
  <mergeCells count="23">
    <mergeCell ref="B9:B12"/>
    <mergeCell ref="U14:V14"/>
    <mergeCell ref="S37:T37"/>
    <mergeCell ref="U37:V37"/>
    <mergeCell ref="S14:T14"/>
    <mergeCell ref="H14:I14"/>
    <mergeCell ref="J14:K14"/>
    <mergeCell ref="L14:M14"/>
    <mergeCell ref="C3:C4"/>
    <mergeCell ref="P8:Q8"/>
    <mergeCell ref="H37:I37"/>
    <mergeCell ref="D1:G1"/>
    <mergeCell ref="I1:L1"/>
    <mergeCell ref="D37:E37"/>
    <mergeCell ref="F37:G37"/>
    <mergeCell ref="O37:P37"/>
    <mergeCell ref="Q37:R37"/>
    <mergeCell ref="J37:K37"/>
    <mergeCell ref="L37:M37"/>
    <mergeCell ref="D14:E14"/>
    <mergeCell ref="F14:G14"/>
    <mergeCell ref="O14:P14"/>
    <mergeCell ref="Q14:R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zoomScale="85" zoomScaleNormal="85" workbookViewId="0">
      <selection activeCell="C14" sqref="C14"/>
    </sheetView>
  </sheetViews>
  <sheetFormatPr defaultRowHeight="12.75" x14ac:dyDescent="0.2"/>
  <sheetData>
    <row r="3" spans="2:7" x14ac:dyDescent="0.2">
      <c r="B3" s="92"/>
      <c r="C3" s="92"/>
      <c r="D3" s="92"/>
      <c r="E3" s="92"/>
      <c r="F3" s="92"/>
      <c r="G3" s="92"/>
    </row>
    <row r="4" spans="2:7" x14ac:dyDescent="0.2">
      <c r="B4" s="92"/>
      <c r="C4" s="92"/>
      <c r="D4" s="92"/>
      <c r="E4" s="92"/>
      <c r="F4" s="92"/>
      <c r="G4" s="92"/>
    </row>
    <row r="5" spans="2:7" x14ac:dyDescent="0.2">
      <c r="B5" s="92"/>
      <c r="C5" s="92"/>
      <c r="D5" s="92"/>
      <c r="E5" s="92"/>
      <c r="F5" s="92"/>
      <c r="G5" s="92"/>
    </row>
    <row r="6" spans="2:7" x14ac:dyDescent="0.2">
      <c r="B6" s="92"/>
      <c r="C6" s="92"/>
      <c r="D6" s="92"/>
      <c r="E6" s="92"/>
      <c r="F6" s="92"/>
      <c r="G6" s="92"/>
    </row>
    <row r="7" spans="2:7" x14ac:dyDescent="0.2">
      <c r="B7" s="92"/>
      <c r="C7" s="92"/>
      <c r="D7" s="92"/>
      <c r="E7" s="92"/>
      <c r="F7" s="92"/>
      <c r="G7" s="9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77" r:id="rId6">
          <objectPr defaultSize="0" r:id="rId7">
            <anchor moveWithCells="1">
              <from>
                <xdr:col>1</xdr:col>
                <xdr:colOff>304800</xdr:colOff>
                <xdr:row>3</xdr:row>
                <xdr:rowOff>9525</xdr:rowOff>
              </from>
              <to>
                <xdr:col>6</xdr:col>
                <xdr:colOff>371475</xdr:colOff>
                <xdr:row>6</xdr:row>
                <xdr:rowOff>38100</xdr:rowOff>
              </to>
            </anchor>
          </objectPr>
        </oleObject>
      </mc:Choice>
      <mc:Fallback>
        <oleObject progId="Package" shapeId="2077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F41" sqref="F41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6" t="s">
        <v>83</v>
      </c>
      <c r="C2" s="157"/>
      <c r="D2" s="157"/>
      <c r="E2" s="157"/>
      <c r="F2" s="157"/>
      <c r="G2" s="157"/>
      <c r="H2" s="158"/>
    </row>
    <row r="4" spans="2:8" x14ac:dyDescent="0.2">
      <c r="B4" s="92"/>
      <c r="C4" s="92"/>
      <c r="D4" s="92"/>
      <c r="E4" s="92"/>
      <c r="F4" s="92"/>
      <c r="G4" s="92"/>
      <c r="H4" s="92"/>
    </row>
    <row r="5" spans="2:8" x14ac:dyDescent="0.2">
      <c r="B5" s="92"/>
      <c r="C5" s="92"/>
      <c r="D5" s="92"/>
      <c r="E5" s="92"/>
      <c r="F5" s="92"/>
      <c r="G5" s="92"/>
      <c r="H5" s="92"/>
    </row>
    <row r="6" spans="2:8" x14ac:dyDescent="0.2">
      <c r="B6" s="92"/>
      <c r="C6" s="92"/>
      <c r="D6" s="92"/>
      <c r="E6" s="92"/>
      <c r="F6" s="92"/>
      <c r="G6" s="92"/>
      <c r="H6" s="92"/>
    </row>
    <row r="7" spans="2:8" x14ac:dyDescent="0.2">
      <c r="B7" s="92"/>
      <c r="C7" s="92"/>
      <c r="D7" s="92"/>
      <c r="E7" s="92"/>
      <c r="F7" s="92"/>
      <c r="G7" s="92"/>
      <c r="H7" s="92"/>
    </row>
    <row r="8" spans="2:8" x14ac:dyDescent="0.2">
      <c r="B8" s="92"/>
      <c r="C8" s="92"/>
      <c r="D8" s="92"/>
      <c r="E8" s="92"/>
      <c r="F8" s="92"/>
      <c r="G8" s="92"/>
      <c r="H8" s="92"/>
    </row>
    <row r="11" spans="2:8" ht="13.5" thickBot="1" x14ac:dyDescent="0.25"/>
    <row r="12" spans="2:8" ht="18.75" thickBot="1" x14ac:dyDescent="0.3">
      <c r="B12" s="159" t="s">
        <v>84</v>
      </c>
      <c r="C12" s="160"/>
      <c r="D12" s="160"/>
      <c r="E12" s="160"/>
      <c r="F12" s="160"/>
      <c r="G12" s="160"/>
      <c r="H12" s="161"/>
    </row>
    <row r="13" spans="2:8" x14ac:dyDescent="0.2">
      <c r="B13" s="126" t="s">
        <v>85</v>
      </c>
      <c r="C13" s="162" t="s">
        <v>86</v>
      </c>
      <c r="D13" s="162"/>
      <c r="E13" s="162"/>
      <c r="F13" s="162"/>
      <c r="G13" s="162"/>
      <c r="H13" s="163"/>
    </row>
    <row r="14" spans="2:8" x14ac:dyDescent="0.2">
      <c r="B14" s="127" t="s">
        <v>87</v>
      </c>
      <c r="C14" s="164" t="s">
        <v>88</v>
      </c>
      <c r="D14" s="164"/>
      <c r="E14" s="164"/>
      <c r="F14" s="164"/>
      <c r="G14" s="164"/>
      <c r="H14" s="165"/>
    </row>
    <row r="15" spans="2:8" ht="13.5" thickBot="1" x14ac:dyDescent="0.25">
      <c r="B15" s="128" t="s">
        <v>89</v>
      </c>
      <c r="C15" s="166" t="s">
        <v>90</v>
      </c>
      <c r="D15" s="166"/>
      <c r="E15" s="166"/>
      <c r="F15" s="166"/>
      <c r="G15" s="166"/>
      <c r="H15" s="167"/>
    </row>
    <row r="16" spans="2:8" ht="13.5" thickBot="1" x14ac:dyDescent="0.25">
      <c r="B16" s="129"/>
      <c r="C16" s="129" t="s">
        <v>91</v>
      </c>
    </row>
    <row r="17" spans="2:8" ht="18.75" thickBot="1" x14ac:dyDescent="0.3">
      <c r="B17" s="159" t="s">
        <v>92</v>
      </c>
      <c r="C17" s="160"/>
      <c r="D17" s="160"/>
      <c r="E17" s="160"/>
      <c r="F17" s="160"/>
      <c r="G17" s="160"/>
      <c r="H17" s="161"/>
    </row>
    <row r="18" spans="2:8" x14ac:dyDescent="0.2">
      <c r="B18" s="126" t="s">
        <v>85</v>
      </c>
      <c r="C18" s="148" t="s">
        <v>93</v>
      </c>
      <c r="D18" s="148"/>
      <c r="E18" s="148"/>
      <c r="F18" s="148"/>
      <c r="G18" s="148"/>
      <c r="H18" s="149"/>
    </row>
    <row r="19" spans="2:8" x14ac:dyDescent="0.2">
      <c r="B19" s="127" t="s">
        <v>87</v>
      </c>
      <c r="C19" s="150" t="s">
        <v>94</v>
      </c>
      <c r="D19" s="151"/>
      <c r="E19" s="151"/>
      <c r="F19" s="151"/>
      <c r="G19" s="151"/>
      <c r="H19" s="152"/>
    </row>
    <row r="20" spans="2:8" x14ac:dyDescent="0.2">
      <c r="B20" s="127" t="s">
        <v>89</v>
      </c>
      <c r="C20" s="150" t="s">
        <v>95</v>
      </c>
      <c r="D20" s="150"/>
      <c r="E20" s="150"/>
      <c r="F20" s="150"/>
      <c r="G20" s="150"/>
      <c r="H20" s="153"/>
    </row>
    <row r="21" spans="2:8" ht="13.5" thickBot="1" x14ac:dyDescent="0.25">
      <c r="B21" s="128" t="s">
        <v>96</v>
      </c>
      <c r="C21" s="154" t="s">
        <v>97</v>
      </c>
      <c r="D21" s="154"/>
      <c r="E21" s="154"/>
      <c r="F21" s="154"/>
      <c r="G21" s="154"/>
      <c r="H21" s="155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333375</xdr:colOff>
                <xdr:row>3</xdr:row>
                <xdr:rowOff>152400</xdr:rowOff>
              </from>
              <to>
                <xdr:col>7</xdr:col>
                <xdr:colOff>352425</xdr:colOff>
                <xdr:row>7</xdr:row>
                <xdr:rowOff>19050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2018-06-18T19:10:01Z</dcterms:modified>
</cp:coreProperties>
</file>