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0" windowWidth="16620" windowHeight="10350"/>
  </bookViews>
  <sheets>
    <sheet name="JOHN SNOW" sheetId="1" r:id="rId1"/>
    <sheet name="Contract" sheetId="3" r:id="rId2"/>
    <sheet name="Template" sheetId="2" r:id="rId3"/>
  </sheets>
  <definedNames>
    <definedName name="_xlnm.Print_Area" localSheetId="0">'JOHN SNOW'!$A$1:$K$41</definedName>
    <definedName name="_xlnm.Print_Area" localSheetId="2">Template!$A$1:$R$63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48" i="1" l="1"/>
  <c r="AH49" i="1"/>
  <c r="AH50" i="1"/>
  <c r="N47" i="1" l="1"/>
  <c r="F45" i="1"/>
  <c r="AH36" i="1"/>
  <c r="AD44" i="1" l="1"/>
  <c r="AD56" i="1" s="1"/>
  <c r="AB56" i="1"/>
  <c r="Z56" i="1"/>
  <c r="X56" i="1"/>
  <c r="V56" i="1"/>
  <c r="T56" i="1"/>
  <c r="R56" i="1"/>
  <c r="P56" i="1"/>
  <c r="N56" i="1"/>
  <c r="L56" i="1"/>
  <c r="J56" i="1"/>
  <c r="H56" i="1"/>
  <c r="F56" i="1"/>
  <c r="D56" i="1"/>
  <c r="B56" i="1"/>
  <c r="AH55" i="1"/>
  <c r="AH54" i="1"/>
  <c r="AH53" i="1"/>
  <c r="AH52" i="1"/>
  <c r="AH51" i="1"/>
  <c r="AH47" i="1"/>
  <c r="AH46" i="1"/>
  <c r="AF56" i="1"/>
  <c r="AH30" i="1"/>
  <c r="AH31" i="1"/>
  <c r="AH32" i="1"/>
  <c r="AH33" i="1"/>
  <c r="AH34" i="1"/>
  <c r="AH35" i="1"/>
  <c r="AH28" i="1"/>
  <c r="AA27" i="1"/>
  <c r="AG27" i="1"/>
  <c r="AE27" i="1"/>
  <c r="X37" i="1"/>
  <c r="Y28" i="1"/>
  <c r="Y29" i="1" s="1"/>
  <c r="Y30" i="1" s="1"/>
  <c r="Y31" i="1" s="1"/>
  <c r="Y32" i="1" s="1"/>
  <c r="Y33" i="1" s="1"/>
  <c r="Y34" i="1" s="1"/>
  <c r="Y35" i="1" s="1"/>
  <c r="AB37" i="1"/>
  <c r="AC28" i="1"/>
  <c r="AC29" i="1" s="1"/>
  <c r="AC30" i="1" s="1"/>
  <c r="AC31" i="1" s="1"/>
  <c r="AC32" i="1" s="1"/>
  <c r="AC33" i="1" s="1"/>
  <c r="AC34" i="1" s="1"/>
  <c r="AC35" i="1" s="1"/>
  <c r="W27" i="1"/>
  <c r="W28" i="1" s="1"/>
  <c r="W29" i="1" s="1"/>
  <c r="W30" i="1" s="1"/>
  <c r="W31" i="1" s="1"/>
  <c r="W32" i="1" s="1"/>
  <c r="W33" i="1" s="1"/>
  <c r="W34" i="1" s="1"/>
  <c r="W35" i="1" s="1"/>
  <c r="V37" i="1"/>
  <c r="U27" i="1"/>
  <c r="O27" i="1"/>
  <c r="O28" i="1" s="1"/>
  <c r="O29" i="1" s="1"/>
  <c r="O30" i="1" s="1"/>
  <c r="O31" i="1" s="1"/>
  <c r="O32" i="1" s="1"/>
  <c r="O33" i="1" s="1"/>
  <c r="O34" i="1" s="1"/>
  <c r="O35" i="1" s="1"/>
  <c r="N37" i="1"/>
  <c r="M27" i="1"/>
  <c r="AC36" i="1" l="1"/>
  <c r="AC43" i="1" s="1"/>
  <c r="AC44" i="1" s="1"/>
  <c r="AC45" i="1" s="1"/>
  <c r="AC46" i="1" s="1"/>
  <c r="AC47" i="1" s="1"/>
  <c r="AC48" i="1" s="1"/>
  <c r="AC49" i="1" s="1"/>
  <c r="AC50" i="1" s="1"/>
  <c r="Y36" i="1"/>
  <c r="Y43" i="1" s="1"/>
  <c r="Y44" i="1" s="1"/>
  <c r="Y45" i="1" s="1"/>
  <c r="Y46" i="1" s="1"/>
  <c r="Y47" i="1" s="1"/>
  <c r="Y48" i="1" s="1"/>
  <c r="Y49" i="1" s="1"/>
  <c r="Y50" i="1" s="1"/>
  <c r="O36" i="1"/>
  <c r="O43" i="1" s="1"/>
  <c r="O44" i="1" s="1"/>
  <c r="O45" i="1" s="1"/>
  <c r="O46" i="1" s="1"/>
  <c r="O47" i="1" s="1"/>
  <c r="O48" i="1" s="1"/>
  <c r="O49" i="1" s="1"/>
  <c r="O50" i="1" s="1"/>
  <c r="W36" i="1"/>
  <c r="W43" i="1" s="1"/>
  <c r="W44" i="1" s="1"/>
  <c r="W45" i="1" s="1"/>
  <c r="W46" i="1" s="1"/>
  <c r="W47" i="1" s="1"/>
  <c r="W48" i="1" s="1"/>
  <c r="W49" i="1" s="1"/>
  <c r="W50" i="1" s="1"/>
  <c r="AH44" i="1"/>
  <c r="AH45" i="1"/>
  <c r="AC51" i="1" l="1"/>
  <c r="AC52" i="1" s="1"/>
  <c r="AC53" i="1" s="1"/>
  <c r="AC54" i="1" s="1"/>
  <c r="AC55" i="1" s="1"/>
  <c r="O51" i="1"/>
  <c r="O52" i="1" s="1"/>
  <c r="O53" i="1" s="1"/>
  <c r="O54" i="1" s="1"/>
  <c r="O55" i="1" s="1"/>
  <c r="Y51" i="1"/>
  <c r="Y52" i="1" s="1"/>
  <c r="Y53" i="1" s="1"/>
  <c r="Y54" i="1" s="1"/>
  <c r="Y55" i="1" s="1"/>
  <c r="W51" i="1"/>
  <c r="W52" i="1" s="1"/>
  <c r="W53" i="1" s="1"/>
  <c r="W54" i="1" s="1"/>
  <c r="W55" i="1" s="1"/>
  <c r="AH56" i="1"/>
  <c r="K27" i="1" l="1"/>
  <c r="G27" i="1"/>
  <c r="G28" i="1" s="1"/>
  <c r="G29" i="1" s="1"/>
  <c r="G30" i="1" s="1"/>
  <c r="G31" i="1" s="1"/>
  <c r="G32" i="1" s="1"/>
  <c r="G33" i="1" s="1"/>
  <c r="G34" i="1" s="1"/>
  <c r="G35" i="1" s="1"/>
  <c r="E27" i="1"/>
  <c r="F37" i="1"/>
  <c r="G36" i="1" l="1"/>
  <c r="G43" i="1" s="1"/>
  <c r="G44" i="1" s="1"/>
  <c r="G45" i="1" s="1"/>
  <c r="G46" i="1" s="1"/>
  <c r="G47" i="1" s="1"/>
  <c r="G48" i="1" s="1"/>
  <c r="G49" i="1" s="1"/>
  <c r="G50" i="1" s="1"/>
  <c r="I10" i="1"/>
  <c r="AH27" i="1"/>
  <c r="Q62" i="2"/>
  <c r="P48" i="2"/>
  <c r="N39" i="2"/>
  <c r="G51" i="1" l="1"/>
  <c r="G52" i="1" s="1"/>
  <c r="G53" i="1" s="1"/>
  <c r="G54" i="1" s="1"/>
  <c r="G55" i="1" s="1"/>
  <c r="C28" i="1"/>
  <c r="Z37" i="1"/>
  <c r="AA28" i="1"/>
  <c r="AA29" i="1" s="1"/>
  <c r="AA30" i="1" s="1"/>
  <c r="AA31" i="1" s="1"/>
  <c r="AA32" i="1" s="1"/>
  <c r="AE28" i="1"/>
  <c r="AD29" i="1"/>
  <c r="J37" i="1"/>
  <c r="K28" i="1"/>
  <c r="K29" i="1" s="1"/>
  <c r="K30" i="1" s="1"/>
  <c r="K31" i="1" s="1"/>
  <c r="K32" i="1" s="1"/>
  <c r="L37" i="1"/>
  <c r="M28" i="1"/>
  <c r="M29" i="1" s="1"/>
  <c r="M30" i="1" s="1"/>
  <c r="M31" i="1" s="1"/>
  <c r="M32" i="1" s="1"/>
  <c r="P37" i="1"/>
  <c r="Q28" i="1"/>
  <c r="Q29" i="1" s="1"/>
  <c r="Q30" i="1" s="1"/>
  <c r="Q31" i="1" s="1"/>
  <c r="Q32" i="1" s="1"/>
  <c r="H37" i="1"/>
  <c r="I28" i="1"/>
  <c r="I29" i="1" s="1"/>
  <c r="I30" i="1" s="1"/>
  <c r="I31" i="1" s="1"/>
  <c r="I32" i="1" s="1"/>
  <c r="R37" i="1"/>
  <c r="S28" i="1"/>
  <c r="S29" i="1" s="1"/>
  <c r="S30" i="1" s="1"/>
  <c r="S31" i="1" s="1"/>
  <c r="S32" i="1" s="1"/>
  <c r="U28" i="1"/>
  <c r="U29" i="1" s="1"/>
  <c r="U30" i="1" s="1"/>
  <c r="U31" i="1" s="1"/>
  <c r="U32" i="1" s="1"/>
  <c r="T37" i="1"/>
  <c r="AD37" i="1" l="1"/>
  <c r="AE29" i="1"/>
  <c r="AE30" i="1" s="1"/>
  <c r="AE31" i="1" s="1"/>
  <c r="U33" i="1"/>
  <c r="U34" i="1" s="1"/>
  <c r="U35" i="1" s="1"/>
  <c r="S33" i="1"/>
  <c r="S34" i="1" s="1"/>
  <c r="S35" i="1" s="1"/>
  <c r="K33" i="1"/>
  <c r="K34" i="1" s="1"/>
  <c r="K35" i="1" s="1"/>
  <c r="I33" i="1"/>
  <c r="I34" i="1" s="1"/>
  <c r="I35" i="1" s="1"/>
  <c r="M33" i="1"/>
  <c r="M34" i="1" s="1"/>
  <c r="M35" i="1" s="1"/>
  <c r="Q33" i="1"/>
  <c r="Q34" i="1" s="1"/>
  <c r="Q35" i="1" s="1"/>
  <c r="AA33" i="1"/>
  <c r="AA34" i="1" s="1"/>
  <c r="AA35" i="1" s="1"/>
  <c r="AE32" i="1"/>
  <c r="Q36" i="1" l="1"/>
  <c r="Q43" i="1" s="1"/>
  <c r="Q44" i="1" s="1"/>
  <c r="Q45" i="1" s="1"/>
  <c r="Q46" i="1" s="1"/>
  <c r="Q47" i="1" s="1"/>
  <c r="Q48" i="1" s="1"/>
  <c r="Q49" i="1" s="1"/>
  <c r="Q50" i="1" s="1"/>
  <c r="U36" i="1"/>
  <c r="U43" i="1" s="1"/>
  <c r="U44" i="1" s="1"/>
  <c r="U45" i="1" s="1"/>
  <c r="U46" i="1" s="1"/>
  <c r="U47" i="1" s="1"/>
  <c r="U48" i="1" s="1"/>
  <c r="U49" i="1" s="1"/>
  <c r="U50" i="1" s="1"/>
  <c r="M36" i="1"/>
  <c r="M43" i="1" s="1"/>
  <c r="M44" i="1" s="1"/>
  <c r="M45" i="1" s="1"/>
  <c r="M46" i="1" s="1"/>
  <c r="M47" i="1" s="1"/>
  <c r="M48" i="1" s="1"/>
  <c r="M49" i="1" s="1"/>
  <c r="M50" i="1" s="1"/>
  <c r="I36" i="1"/>
  <c r="I43" i="1" s="1"/>
  <c r="I44" i="1" s="1"/>
  <c r="I45" i="1" s="1"/>
  <c r="I46" i="1" s="1"/>
  <c r="I47" i="1" s="1"/>
  <c r="I48" i="1" s="1"/>
  <c r="I49" i="1" s="1"/>
  <c r="I50" i="1" s="1"/>
  <c r="S36" i="1"/>
  <c r="S43" i="1" s="1"/>
  <c r="S44" i="1" s="1"/>
  <c r="S45" i="1" s="1"/>
  <c r="S46" i="1" s="1"/>
  <c r="S47" i="1" s="1"/>
  <c r="S48" i="1" s="1"/>
  <c r="S49" i="1" s="1"/>
  <c r="S50" i="1" s="1"/>
  <c r="AA36" i="1"/>
  <c r="AA43" i="1" s="1"/>
  <c r="AA44" i="1" s="1"/>
  <c r="AA45" i="1" s="1"/>
  <c r="AA46" i="1" s="1"/>
  <c r="AA47" i="1" s="1"/>
  <c r="AA48" i="1" s="1"/>
  <c r="AA49" i="1" s="1"/>
  <c r="AA50" i="1" s="1"/>
  <c r="K36" i="1"/>
  <c r="K43" i="1" s="1"/>
  <c r="K44" i="1" s="1"/>
  <c r="K45" i="1" s="1"/>
  <c r="K46" i="1" s="1"/>
  <c r="K47" i="1" s="1"/>
  <c r="K48" i="1" s="1"/>
  <c r="K49" i="1" s="1"/>
  <c r="K50" i="1" s="1"/>
  <c r="AE33" i="1"/>
  <c r="AE34" i="1" s="1"/>
  <c r="AE35" i="1" s="1"/>
  <c r="AF29" i="1"/>
  <c r="AH29" i="1" s="1"/>
  <c r="AA51" i="1" l="1"/>
  <c r="AA52" i="1" s="1"/>
  <c r="AA53" i="1" s="1"/>
  <c r="AA54" i="1" s="1"/>
  <c r="AA55" i="1" s="1"/>
  <c r="S51" i="1"/>
  <c r="S52" i="1" s="1"/>
  <c r="S53" i="1" s="1"/>
  <c r="S54" i="1" s="1"/>
  <c r="S55" i="1" s="1"/>
  <c r="Q51" i="1"/>
  <c r="Q52" i="1" s="1"/>
  <c r="Q53" i="1" s="1"/>
  <c r="Q54" i="1" s="1"/>
  <c r="Q55" i="1" s="1"/>
  <c r="I51" i="1"/>
  <c r="I52" i="1" s="1"/>
  <c r="I53" i="1" s="1"/>
  <c r="I54" i="1" s="1"/>
  <c r="I55" i="1" s="1"/>
  <c r="K51" i="1"/>
  <c r="K52" i="1" s="1"/>
  <c r="K53" i="1" s="1"/>
  <c r="K54" i="1" s="1"/>
  <c r="K55" i="1" s="1"/>
  <c r="M51" i="1"/>
  <c r="M52" i="1" s="1"/>
  <c r="M53" i="1" s="1"/>
  <c r="M54" i="1" s="1"/>
  <c r="M55" i="1" s="1"/>
  <c r="U51" i="1"/>
  <c r="U52" i="1" s="1"/>
  <c r="U53" i="1" s="1"/>
  <c r="U54" i="1" s="1"/>
  <c r="U55" i="1" s="1"/>
  <c r="AE36" i="1"/>
  <c r="AE43" i="1" s="1"/>
  <c r="AE44" i="1" s="1"/>
  <c r="AE45" i="1" s="1"/>
  <c r="AE46" i="1" s="1"/>
  <c r="AE47" i="1" s="1"/>
  <c r="AE48" i="1" s="1"/>
  <c r="AE49" i="1" s="1"/>
  <c r="AE50" i="1" s="1"/>
  <c r="AF37" i="1"/>
  <c r="AG28" i="1"/>
  <c r="AG29" i="1" s="1"/>
  <c r="AG30" i="1" s="1"/>
  <c r="AG31" i="1" s="1"/>
  <c r="AH37" i="1"/>
  <c r="D37" i="1"/>
  <c r="E28" i="1"/>
  <c r="E29" i="1" s="1"/>
  <c r="E30" i="1" s="1"/>
  <c r="E31" i="1" s="1"/>
  <c r="E32" i="1" s="1"/>
  <c r="I24" i="1"/>
  <c r="C14" i="1"/>
  <c r="B14" i="1"/>
  <c r="E13" i="1"/>
  <c r="D13" i="1"/>
  <c r="E12" i="1"/>
  <c r="D12" i="1"/>
  <c r="D11" i="1"/>
  <c r="AE51" i="1" l="1"/>
  <c r="AE52" i="1" s="1"/>
  <c r="AE53" i="1" s="1"/>
  <c r="AE54" i="1" s="1"/>
  <c r="AE55" i="1" s="1"/>
  <c r="E33" i="1"/>
  <c r="E34" i="1" s="1"/>
  <c r="E35" i="1" s="1"/>
  <c r="B37" i="1"/>
  <c r="C29" i="1"/>
  <c r="C30" i="1" s="1"/>
  <c r="C31" i="1" s="1"/>
  <c r="C32" i="1" s="1"/>
  <c r="AG32" i="1"/>
  <c r="D14" i="1"/>
  <c r="E11" i="1"/>
  <c r="E36" i="1" l="1"/>
  <c r="E43" i="1" s="1"/>
  <c r="E44" i="1" s="1"/>
  <c r="E45" i="1" s="1"/>
  <c r="E46" i="1" s="1"/>
  <c r="E47" i="1" s="1"/>
  <c r="E48" i="1" s="1"/>
  <c r="E49" i="1" s="1"/>
  <c r="E50" i="1" s="1"/>
  <c r="C33" i="1"/>
  <c r="C34" i="1" s="1"/>
  <c r="C35" i="1" s="1"/>
  <c r="AG33" i="1"/>
  <c r="AG34" i="1" s="1"/>
  <c r="AG35" i="1" s="1"/>
  <c r="E51" i="1" l="1"/>
  <c r="E52" i="1" s="1"/>
  <c r="E53" i="1" s="1"/>
  <c r="E54" i="1" s="1"/>
  <c r="E55" i="1" s="1"/>
  <c r="C36" i="1"/>
  <c r="C43" i="1" s="1"/>
  <c r="AG36" i="1"/>
  <c r="AG43" i="1" s="1"/>
  <c r="AG44" i="1" s="1"/>
  <c r="AG45" i="1" s="1"/>
  <c r="AG46" i="1" s="1"/>
  <c r="AG47" i="1" s="1"/>
  <c r="AG48" i="1" s="1"/>
  <c r="AG49" i="1" s="1"/>
  <c r="AG50" i="1" s="1"/>
  <c r="AG51" i="1" l="1"/>
  <c r="AG52" i="1" s="1"/>
  <c r="AG53" i="1" s="1"/>
  <c r="AG54" i="1" s="1"/>
  <c r="AG55" i="1" s="1"/>
  <c r="C44" i="1"/>
  <c r="C45" i="1" s="1"/>
  <c r="C46" i="1" s="1"/>
  <c r="C47" i="1" s="1"/>
  <c r="C48" i="1" s="1"/>
  <c r="C49" i="1" s="1"/>
  <c r="C50" i="1" s="1"/>
  <c r="AH43" i="1"/>
  <c r="C51" i="1" l="1"/>
  <c r="C52" i="1" s="1"/>
  <c r="C53" i="1" s="1"/>
  <c r="C54" i="1" s="1"/>
  <c r="C55" i="1" s="1"/>
</calcChain>
</file>

<file path=xl/comments1.xml><?xml version="1.0" encoding="utf-8"?>
<comments xmlns="http://schemas.openxmlformats.org/spreadsheetml/2006/main">
  <authors>
    <author>Scheik, Jill P (DSHS/BHA)</author>
  </authors>
  <commentList>
    <comment ref="AJ28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6/2017</t>
        </r>
      </text>
    </comment>
    <comment ref="AJ29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6/2017</t>
        </r>
      </text>
    </comment>
    <comment ref="AJ30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10/1/17</t>
        </r>
      </text>
    </comment>
    <comment ref="AJ31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10/1/17</t>
        </r>
      </text>
    </comment>
    <comment ref="AJ44" authorId="0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3/19/18</t>
        </r>
      </text>
    </comment>
    <comment ref="AJ45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  <comment ref="AJ46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  <comment ref="AJ47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</commentList>
</comments>
</file>

<file path=xl/sharedStrings.xml><?xml version="1.0" encoding="utf-8"?>
<sst xmlns="http://schemas.openxmlformats.org/spreadsheetml/2006/main" count="333" uniqueCount="197">
  <si>
    <t xml:space="preserve">Contractor name </t>
  </si>
  <si>
    <t>JOHN SNOW</t>
  </si>
  <si>
    <t xml:space="preserve">Contract Manager </t>
  </si>
  <si>
    <t>SARAH MARIANI</t>
  </si>
  <si>
    <t>Contract Title</t>
  </si>
  <si>
    <t xml:space="preserve">Substance use disorder prevention management </t>
  </si>
  <si>
    <t>ACD #</t>
  </si>
  <si>
    <t>1623-71513</t>
  </si>
  <si>
    <t>Contr. Period</t>
  </si>
  <si>
    <t>9/08/16-6/30/17</t>
  </si>
  <si>
    <t>Vendor #</t>
  </si>
  <si>
    <t>SWV0210723-00</t>
  </si>
  <si>
    <t>Source of Funds</t>
  </si>
  <si>
    <t>SAPT Block Grant CDFA #  93.959, Pfs #93.243</t>
  </si>
  <si>
    <t>FY17</t>
  </si>
  <si>
    <t>Total</t>
  </si>
  <si>
    <t>Billed</t>
  </si>
  <si>
    <t>SAPT</t>
  </si>
  <si>
    <t>PFS 09/29/16</t>
  </si>
  <si>
    <t>AMOUNT</t>
  </si>
  <si>
    <t>Max Consid.</t>
  </si>
  <si>
    <t>Fund</t>
  </si>
  <si>
    <t>App.Index</t>
  </si>
  <si>
    <t>Prog. Index</t>
  </si>
  <si>
    <t>SO/SSO</t>
  </si>
  <si>
    <t>Org. Index</t>
  </si>
  <si>
    <t>Allocation</t>
  </si>
  <si>
    <t>Funding</t>
  </si>
  <si>
    <t>Project</t>
  </si>
  <si>
    <t>Amount</t>
  </si>
  <si>
    <t>001</t>
  </si>
  <si>
    <t>GA*</t>
  </si>
  <si>
    <t>G3424</t>
  </si>
  <si>
    <t>CD/9231</t>
  </si>
  <si>
    <t>G700</t>
  </si>
  <si>
    <t>826*</t>
  </si>
  <si>
    <t>G8159</t>
  </si>
  <si>
    <t>201*</t>
  </si>
  <si>
    <t>No more funding left-per Vanna 3/7/17</t>
  </si>
  <si>
    <t>PFS</t>
  </si>
  <si>
    <t>MOS Paid</t>
  </si>
  <si>
    <t>Payment 
Amount</t>
  </si>
  <si>
    <t>Contract 
Balance</t>
  </si>
  <si>
    <t>Total
Payment</t>
  </si>
  <si>
    <t>Batch #</t>
  </si>
  <si>
    <t>Doc #</t>
  </si>
  <si>
    <t>Date
Processed</t>
  </si>
  <si>
    <t>Contract Maximum FY17</t>
  </si>
  <si>
    <t>311</t>
  </si>
  <si>
    <t>VCT06259</t>
  </si>
  <si>
    <t>Feb - Apr 2017</t>
  </si>
  <si>
    <t>707</t>
  </si>
  <si>
    <t>VCT07065</t>
  </si>
  <si>
    <t>Total SFY17</t>
  </si>
  <si>
    <t>Helpdesk</t>
  </si>
  <si>
    <t xml:space="preserve">Maintenance </t>
  </si>
  <si>
    <t>ITAP AY OY</t>
  </si>
  <si>
    <t>361</t>
  </si>
  <si>
    <t>VCT00500</t>
  </si>
  <si>
    <t>VCT00501</t>
  </si>
  <si>
    <t>ITAP AY 00</t>
  </si>
  <si>
    <t>ITAP AX 00</t>
  </si>
  <si>
    <t>Maintenance</t>
  </si>
  <si>
    <t>Development</t>
  </si>
  <si>
    <t>CD D000</t>
  </si>
  <si>
    <t>SAPT Testing Phase 1</t>
  </si>
  <si>
    <t>SAPT Testing Phase 2</t>
  </si>
  <si>
    <t>SAPT Training</t>
  </si>
  <si>
    <t>SAPT On Site Go Live Phase 1</t>
  </si>
  <si>
    <t>SAPT On Site Go Live Phase 2</t>
  </si>
  <si>
    <t>SAPT Enhancements</t>
  </si>
  <si>
    <t>Jan - Apr 2017</t>
  </si>
  <si>
    <t>Amendment 1</t>
  </si>
  <si>
    <t>Created by:</t>
  </si>
  <si>
    <t>Jill Scheik 10/18/17</t>
  </si>
  <si>
    <t>SAPT  Setup Phase 2
 (One Time Fee)</t>
  </si>
  <si>
    <t>SAPT  Setup Phase 1
 (One Time Fee)</t>
  </si>
  <si>
    <t xml:space="preserve">           FORM</t>
  </si>
  <si>
    <t>STATE OF WASHINGTON</t>
  </si>
  <si>
    <t>A19-1A</t>
  </si>
  <si>
    <t>INVOICE VOUCHER</t>
  </si>
  <si>
    <t xml:space="preserve">      (REV. 5/91)</t>
  </si>
  <si>
    <t>AGENCY USE ONLY</t>
  </si>
  <si>
    <t xml:space="preserve">AGENCY </t>
  </si>
  <si>
    <t>LOCATION CODE</t>
  </si>
  <si>
    <t>CONTRACT #</t>
  </si>
  <si>
    <t xml:space="preserve">        3000</t>
  </si>
  <si>
    <t>1623-71513-01</t>
  </si>
  <si>
    <t>AGENCY NAME</t>
  </si>
  <si>
    <t>DSHS/BHA/Division of Behavioral Health and Recovery</t>
  </si>
  <si>
    <t>INSTRUCTIONS TO VENDOR OR CLAIMANT:  Submit this form to claim payment</t>
  </si>
  <si>
    <t>P.O. BOX 45330</t>
  </si>
  <si>
    <t>for materials, merchandise or services.  Show complete detail for each item.</t>
  </si>
  <si>
    <t>OLYMPIA, WA 98504-5330</t>
  </si>
  <si>
    <t>Vendor's Certificate.  I hereby certify under penalty of perjury that the items and totals listed</t>
  </si>
  <si>
    <t>VENDOR OR CLAIMANT</t>
  </si>
  <si>
    <t xml:space="preserve">    (Warrant is to be payable to)</t>
  </si>
  <si>
    <t>herein are proper charges for materials, merchandise or services furnished to the State of</t>
  </si>
  <si>
    <t>Washington, and that all goods furnished and/or services rendered have been provided</t>
  </si>
  <si>
    <t>without discrimination because of age, sex, marital status, race, creed, color, national origin,</t>
  </si>
  <si>
    <t>JOHN SNOW, INC</t>
  </si>
  <si>
    <t>handicap, religion, or Vietnam era or disabled veterans status.</t>
  </si>
  <si>
    <t>44 FARNSWORTH ST</t>
  </si>
  <si>
    <t>BOSTON, MA 02210</t>
  </si>
  <si>
    <t>BY</t>
  </si>
  <si>
    <t xml:space="preserve"> </t>
  </si>
  <si>
    <t xml:space="preserve">           (SIGN IN INK)</t>
  </si>
  <si>
    <t xml:space="preserve">               (TITLE)</t>
  </si>
  <si>
    <t xml:space="preserve">                            (DATE)</t>
  </si>
  <si>
    <t>FEDERAL I.D. NO. OR SOCIAL SECURITY NO.</t>
  </si>
  <si>
    <t>RECEIVED BY</t>
  </si>
  <si>
    <t>DATE RECEIVED</t>
  </si>
  <si>
    <t>Service</t>
  </si>
  <si>
    <t>DESCRIPTION</t>
  </si>
  <si>
    <t>Month</t>
  </si>
  <si>
    <t>FOR AGENCY USE</t>
  </si>
  <si>
    <t>INVOICE #</t>
  </si>
  <si>
    <t>Grand Total</t>
  </si>
  <si>
    <t>PREPARED BY</t>
  </si>
  <si>
    <t>TELEPHONE NUMBER</t>
  </si>
  <si>
    <t>DATE</t>
  </si>
  <si>
    <t>AGENCY APPROVAL</t>
  </si>
  <si>
    <t>Seth Greenfest/Sarah Mariani  Seth.Greenfest@dshs.wa.gov</t>
  </si>
  <si>
    <t>DOC. DATE</t>
  </si>
  <si>
    <t>PMT DUE DATE</t>
  </si>
  <si>
    <t>CURRENT DOC NUMBER</t>
  </si>
  <si>
    <t>REF. DOC. NO.</t>
  </si>
  <si>
    <t>VENDOR NUMBER</t>
  </si>
  <si>
    <t>VENDOR MESSAGE</t>
  </si>
  <si>
    <t>VCT</t>
  </si>
  <si>
    <t>REF</t>
  </si>
  <si>
    <t>M</t>
  </si>
  <si>
    <t>MASTER INDEX</t>
  </si>
  <si>
    <t>SUB</t>
  </si>
  <si>
    <t>MOS</t>
  </si>
  <si>
    <t>PROJECT</t>
  </si>
  <si>
    <t>SUB
PROJ</t>
  </si>
  <si>
    <t>PRO
PHASE</t>
  </si>
  <si>
    <t>DOC</t>
  </si>
  <si>
    <t>TRAN</t>
  </si>
  <si>
    <t>O</t>
  </si>
  <si>
    <t>FUND</t>
  </si>
  <si>
    <t>APPN</t>
  </si>
  <si>
    <t>PROGRAM</t>
  </si>
  <si>
    <t>ORG</t>
  </si>
  <si>
    <t>PROJ</t>
  </si>
  <si>
    <t xml:space="preserve">INVOICE </t>
  </si>
  <si>
    <t>SUF</t>
  </si>
  <si>
    <t>CODE</t>
  </si>
  <si>
    <t>D</t>
  </si>
  <si>
    <t>INDEX</t>
  </si>
  <si>
    <t>OBJ</t>
  </si>
  <si>
    <t>OBJECT</t>
  </si>
  <si>
    <t>ALLOC</t>
  </si>
  <si>
    <t>PHAS</t>
  </si>
  <si>
    <t>AGREEMENT ID</t>
  </si>
  <si>
    <t>NUMBER</t>
  </si>
  <si>
    <t>ACCOUNTING APPROVAL FOR PAYMENT</t>
  </si>
  <si>
    <t>WARRANT TOTAL</t>
  </si>
  <si>
    <t>Substance Use Disorder Prevention Management Information System</t>
  </si>
  <si>
    <t>(06/01/2017-06/30/2018)</t>
  </si>
  <si>
    <t>Setup:</t>
  </si>
  <si>
    <t>Installation &amp; Configuration:</t>
  </si>
  <si>
    <t>Testing &amp; Validation:</t>
  </si>
  <si>
    <t>Training:</t>
  </si>
  <si>
    <t>Onsite:</t>
  </si>
  <si>
    <t>Enhancements:</t>
  </si>
  <si>
    <t>Maintenance, Operations &amp; Tech Support:</t>
  </si>
  <si>
    <t>Ongoing support:</t>
  </si>
  <si>
    <t>JW 10/24/17</t>
  </si>
  <si>
    <t>CR</t>
  </si>
  <si>
    <t>(06/01/17-06/30/18)</t>
  </si>
  <si>
    <t>JVCT0419 adds IT project coding invoice 136412017-1</t>
  </si>
  <si>
    <t>invoice 13641.2017-2</t>
  </si>
  <si>
    <r>
      <t xml:space="preserve">SAPT Testing Phase 3a: $3690
</t>
    </r>
    <r>
      <rPr>
        <b/>
        <sz val="11"/>
        <color rgb="FFFF0000"/>
        <rFont val="Calibri Light"/>
        <family val="2"/>
        <scheme val="major"/>
      </rPr>
      <t>PFS Testing Phase 3b: $4260</t>
    </r>
  </si>
  <si>
    <r>
      <rPr>
        <b/>
        <sz val="12"/>
        <rFont val="Calibri Light"/>
        <family val="2"/>
        <scheme val="major"/>
      </rPr>
      <t>SAPT  Setup Phase 3a: $400</t>
    </r>
    <r>
      <rPr>
        <b/>
        <sz val="10"/>
        <rFont val="Calibri Light"/>
        <family val="2"/>
        <scheme val="major"/>
      </rPr>
      <t xml:space="preserve">
</t>
    </r>
    <r>
      <rPr>
        <b/>
        <sz val="12"/>
        <color rgb="FFFF0000"/>
        <rFont val="Calibri Light"/>
        <family val="2"/>
        <scheme val="major"/>
      </rPr>
      <t>PFS Setup Phase 3B-$4260</t>
    </r>
    <r>
      <rPr>
        <b/>
        <sz val="10"/>
        <rFont val="Calibri Light"/>
        <family val="2"/>
        <scheme val="major"/>
      </rPr>
      <t xml:space="preserve">
 (One Time Fee)</t>
    </r>
  </si>
  <si>
    <t>SAPT On Site 
Go Live Phase 3a-3b</t>
  </si>
  <si>
    <t>PFS Maintenance
Operations</t>
  </si>
  <si>
    <t>Change Order Request</t>
  </si>
  <si>
    <t>SAPT Intalation
 (One Time Fee)
PFS $16750</t>
  </si>
  <si>
    <t>Contract Maximum SFY18</t>
  </si>
  <si>
    <t>Total SFY18</t>
  </si>
  <si>
    <t>CD-D000</t>
  </si>
  <si>
    <t>July-Oct 2017</t>
  </si>
  <si>
    <t>CT007</t>
  </si>
  <si>
    <t>VCT01262</t>
  </si>
  <si>
    <t>INVOICE</t>
  </si>
  <si>
    <t>13641.2017-5</t>
  </si>
  <si>
    <t>Go Live</t>
  </si>
  <si>
    <t>PFS Maintenance PFS
Operations</t>
  </si>
  <si>
    <t>CT511</t>
  </si>
  <si>
    <t>VCT01764</t>
  </si>
  <si>
    <t>13641 2018-1</t>
  </si>
  <si>
    <t>Apr 2018 PFS</t>
  </si>
  <si>
    <t>13641.2018-2</t>
  </si>
  <si>
    <t>HCA</t>
  </si>
  <si>
    <t>HCA PFS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</si>
</sst>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0#"/>
    <numFmt numFmtId="166" formatCode="&quot;$&quot;#,##0.00"/>
    <numFmt numFmtId="167" formatCode="mm/dd/yy;@"/>
    <numFmt numFmtId="168" formatCode="&quot;$&quot;#,##0.00;[Red]&quot;$&quot;#,##0.00"/>
    <numFmt numFmtId="169" formatCode="[$-409]mmm\-yy;@"/>
    <numFmt numFmtId="170" formatCode="[$-409]mmmm\-yy;@"/>
    <numFmt numFmtId="171" formatCode="mm/dd/yy"/>
    <numFmt numFmtId="172" formatCode="m/d/yy"/>
  </numFmts>
  <fonts count="33" x14ac:knownFonts="1">
    <font>
      <sz val="12"/>
      <name val="Helv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0"/>
      <color indexed="12"/>
      <name val="Calibri Light"/>
      <family val="2"/>
      <scheme val="major"/>
    </font>
    <font>
      <b/>
      <sz val="10"/>
      <color rgb="FFFF0000"/>
      <name val="Calibri Light"/>
      <family val="2"/>
      <scheme val="major"/>
    </font>
    <font>
      <b/>
      <sz val="10"/>
      <color rgb="FF0000FF"/>
      <name val="Calibri Light"/>
      <family val="2"/>
      <scheme val="major"/>
    </font>
    <font>
      <b/>
      <strike/>
      <sz val="10"/>
      <name val="Calibri Light"/>
      <family val="2"/>
      <scheme val="major"/>
    </font>
    <font>
      <sz val="6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24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Helv"/>
    </font>
    <font>
      <b/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name val="Helv"/>
    </font>
    <font>
      <sz val="10"/>
      <name val="Helv"/>
    </font>
    <font>
      <sz val="8"/>
      <name val="Helv"/>
    </font>
    <font>
      <b/>
      <sz val="18"/>
      <name val="Arial"/>
      <family val="2"/>
    </font>
    <font>
      <b/>
      <sz val="14"/>
      <name val="Arial"/>
      <family val="2"/>
    </font>
    <font>
      <i/>
      <sz val="12"/>
      <name val="Arial"/>
      <family val="2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42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164" fontId="0" fillId="0" borderId="0"/>
    <xf numFmtId="44" fontId="1" fillId="0" borderId="0" applyFont="0" applyFill="0" applyBorder="0" applyAlignment="0" applyProtection="0"/>
    <xf numFmtId="0" fontId="1" fillId="0" borderId="0"/>
  </cellStyleXfs>
  <cellXfs count="370">
    <xf numFmtId="164" fontId="0" fillId="0" borderId="0" xfId="0"/>
    <xf numFmtId="0" fontId="4" fillId="0" borderId="0" xfId="2" applyFont="1"/>
    <xf numFmtId="0" fontId="5" fillId="0" borderId="1" xfId="2" applyFont="1" applyBorder="1"/>
    <xf numFmtId="0" fontId="6" fillId="0" borderId="0" xfId="2" applyFont="1" applyAlignment="1">
      <alignment horizontal="left"/>
    </xf>
    <xf numFmtId="164" fontId="6" fillId="0" borderId="0" xfId="0" applyFont="1" applyBorder="1"/>
    <xf numFmtId="0" fontId="5" fillId="0" borderId="0" xfId="2" applyFont="1" applyFill="1"/>
    <xf numFmtId="164" fontId="5" fillId="0" borderId="0" xfId="0" applyFont="1" applyFill="1" applyBorder="1"/>
    <xf numFmtId="0" fontId="4" fillId="0" borderId="0" xfId="2" applyFont="1" applyFill="1"/>
    <xf numFmtId="0" fontId="5" fillId="0" borderId="2" xfId="2" applyFont="1" applyBorder="1"/>
    <xf numFmtId="164" fontId="5" fillId="0" borderId="0" xfId="0" applyFont="1" applyBorder="1"/>
    <xf numFmtId="164" fontId="7" fillId="0" borderId="0" xfId="0" applyFont="1" applyBorder="1"/>
    <xf numFmtId="0" fontId="4" fillId="0" borderId="0" xfId="2" applyFont="1" applyFill="1" applyBorder="1"/>
    <xf numFmtId="0" fontId="5" fillId="0" borderId="0" xfId="2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7" fontId="5" fillId="0" borderId="0" xfId="1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0" fontId="5" fillId="0" borderId="2" xfId="2" applyFont="1" applyFill="1" applyBorder="1" applyAlignment="1">
      <alignment horizontal="left"/>
    </xf>
    <xf numFmtId="164" fontId="8" fillId="0" borderId="0" xfId="0" applyFont="1" applyFill="1" applyBorder="1" applyAlignment="1">
      <alignment horizontal="left"/>
    </xf>
    <xf numFmtId="167" fontId="6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/>
    <xf numFmtId="166" fontId="7" fillId="0" borderId="0" xfId="0" applyNumberFormat="1" applyFont="1" applyFill="1" applyBorder="1" applyAlignment="1">
      <alignment horizontal="right"/>
    </xf>
    <xf numFmtId="0" fontId="8" fillId="0" borderId="0" xfId="2" applyFont="1" applyFill="1" applyBorder="1"/>
    <xf numFmtId="0" fontId="5" fillId="0" borderId="0" xfId="2" applyFont="1" applyFill="1" applyBorder="1"/>
    <xf numFmtId="0" fontId="5" fillId="0" borderId="0" xfId="2" applyFont="1" applyFill="1" applyBorder="1" applyAlignment="1">
      <alignment horizontal="left"/>
    </xf>
    <xf numFmtId="166" fontId="5" fillId="0" borderId="0" xfId="2" applyNumberFormat="1" applyFont="1" applyFill="1" applyBorder="1" applyAlignment="1">
      <alignment horizontal="right"/>
    </xf>
    <xf numFmtId="0" fontId="5" fillId="0" borderId="3" xfId="2" applyFont="1" applyFill="1" applyBorder="1" applyAlignment="1">
      <alignment horizontal="left"/>
    </xf>
    <xf numFmtId="164" fontId="6" fillId="2" borderId="0" xfId="0" applyFont="1" applyFill="1" applyAlignment="1">
      <alignment horizontal="left"/>
    </xf>
    <xf numFmtId="0" fontId="5" fillId="3" borderId="4" xfId="2" applyFont="1" applyFill="1" applyBorder="1" applyAlignment="1">
      <alignment horizontal="center"/>
    </xf>
    <xf numFmtId="168" fontId="5" fillId="0" borderId="2" xfId="0" applyNumberFormat="1" applyFont="1" applyFill="1" applyBorder="1" applyAlignment="1">
      <alignment horizontal="right"/>
    </xf>
    <xf numFmtId="164" fontId="4" fillId="0" borderId="0" xfId="0" applyFont="1" applyAlignment="1"/>
    <xf numFmtId="0" fontId="5" fillId="4" borderId="0" xfId="2" applyFont="1" applyFill="1"/>
    <xf numFmtId="7" fontId="5" fillId="5" borderId="5" xfId="1" applyNumberFormat="1" applyFont="1" applyFill="1" applyBorder="1" applyAlignment="1">
      <alignment horizontal="right"/>
    </xf>
    <xf numFmtId="7" fontId="5" fillId="6" borderId="5" xfId="1" applyNumberFormat="1" applyFont="1" applyFill="1" applyBorder="1" applyAlignment="1">
      <alignment horizontal="right"/>
    </xf>
    <xf numFmtId="0" fontId="5" fillId="7" borderId="0" xfId="2" applyFont="1" applyFill="1"/>
    <xf numFmtId="7" fontId="5" fillId="7" borderId="0" xfId="1" applyNumberFormat="1" applyFont="1" applyFill="1" applyBorder="1" applyAlignment="1">
      <alignment horizontal="right"/>
    </xf>
    <xf numFmtId="166" fontId="5" fillId="0" borderId="0" xfId="2" applyNumberFormat="1" applyFont="1" applyFill="1"/>
    <xf numFmtId="166" fontId="5" fillId="0" borderId="0" xfId="2" applyNumberFormat="1" applyFont="1" applyFill="1" applyAlignment="1">
      <alignment horizontal="center"/>
    </xf>
    <xf numFmtId="0" fontId="5" fillId="8" borderId="6" xfId="2" applyFont="1" applyFill="1" applyBorder="1" applyAlignment="1">
      <alignment horizontal="center" wrapText="1"/>
    </xf>
    <xf numFmtId="49" fontId="9" fillId="0" borderId="6" xfId="2" applyNumberFormat="1" applyFont="1" applyFill="1" applyBorder="1" applyAlignment="1">
      <alignment horizontal="center"/>
    </xf>
    <xf numFmtId="49" fontId="9" fillId="9" borderId="6" xfId="2" applyNumberFormat="1" applyFont="1" applyFill="1" applyBorder="1" applyAlignment="1">
      <alignment horizontal="center"/>
    </xf>
    <xf numFmtId="4" fontId="9" fillId="0" borderId="6" xfId="2" applyNumberFormat="1" applyFont="1" applyFill="1" applyBorder="1" applyAlignment="1">
      <alignment horizontal="center"/>
    </xf>
    <xf numFmtId="10" fontId="4" fillId="0" borderId="0" xfId="2" applyNumberFormat="1" applyFont="1"/>
    <xf numFmtId="49" fontId="5" fillId="9" borderId="6" xfId="2" applyNumberFormat="1" applyFont="1" applyFill="1" applyBorder="1" applyAlignment="1">
      <alignment horizontal="center"/>
    </xf>
    <xf numFmtId="10" fontId="5" fillId="0" borderId="0" xfId="2" applyNumberFormat="1" applyFont="1"/>
    <xf numFmtId="49" fontId="5" fillId="0" borderId="6" xfId="2" applyNumberFormat="1" applyFont="1" applyFill="1" applyBorder="1" applyAlignment="1">
      <alignment horizontal="center"/>
    </xf>
    <xf numFmtId="4" fontId="5" fillId="0" borderId="6" xfId="2" applyNumberFormat="1" applyFont="1" applyFill="1" applyBorder="1" applyAlignment="1">
      <alignment horizontal="center"/>
    </xf>
    <xf numFmtId="49" fontId="5" fillId="0" borderId="0" xfId="2" applyNumberFormat="1" applyFont="1" applyFill="1" applyBorder="1" applyAlignment="1">
      <alignment horizontal="center"/>
    </xf>
    <xf numFmtId="40" fontId="5" fillId="0" borderId="0" xfId="2" applyNumberFormat="1" applyFont="1" applyFill="1" applyBorder="1" applyAlignment="1">
      <alignment horizontal="center"/>
    </xf>
    <xf numFmtId="49" fontId="4" fillId="0" borderId="0" xfId="2" applyNumberFormat="1" applyFont="1" applyFill="1" applyBorder="1"/>
    <xf numFmtId="10" fontId="4" fillId="0" borderId="0" xfId="2" applyNumberFormat="1" applyFont="1" applyFill="1"/>
    <xf numFmtId="0" fontId="5" fillId="0" borderId="9" xfId="2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 wrapText="1"/>
    </xf>
    <xf numFmtId="40" fontId="5" fillId="12" borderId="10" xfId="2" applyNumberFormat="1" applyFont="1" applyFill="1" applyBorder="1" applyAlignment="1">
      <alignment horizontal="center" vertical="center" wrapText="1"/>
    </xf>
    <xf numFmtId="49" fontId="5" fillId="0" borderId="11" xfId="2" applyNumberFormat="1" applyFont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164" fontId="5" fillId="0" borderId="12" xfId="0" applyFont="1" applyBorder="1" applyAlignment="1">
      <alignment horizontal="center" vertical="center" wrapText="1"/>
    </xf>
    <xf numFmtId="169" fontId="5" fillId="4" borderId="13" xfId="2" applyNumberFormat="1" applyFont="1" applyFill="1" applyBorder="1" applyAlignment="1"/>
    <xf numFmtId="164" fontId="5" fillId="4" borderId="14" xfId="0" applyFont="1" applyFill="1" applyBorder="1" applyAlignment="1"/>
    <xf numFmtId="40" fontId="5" fillId="4" borderId="15" xfId="1" applyNumberFormat="1" applyFont="1" applyFill="1" applyBorder="1"/>
    <xf numFmtId="40" fontId="5" fillId="4" borderId="16" xfId="1" applyNumberFormat="1" applyFont="1" applyFill="1" applyBorder="1"/>
    <xf numFmtId="49" fontId="5" fillId="0" borderId="14" xfId="2" applyNumberFormat="1" applyFont="1" applyBorder="1" applyAlignment="1">
      <alignment horizontal="left"/>
    </xf>
    <xf numFmtId="0" fontId="4" fillId="0" borderId="14" xfId="2" applyFont="1" applyBorder="1" applyAlignment="1">
      <alignment horizontal="left"/>
    </xf>
    <xf numFmtId="14" fontId="4" fillId="0" borderId="17" xfId="2" applyNumberFormat="1" applyFont="1" applyBorder="1" applyAlignment="1">
      <alignment horizontal="center"/>
    </xf>
    <xf numFmtId="170" fontId="4" fillId="0" borderId="18" xfId="2" applyNumberFormat="1" applyFont="1" applyFill="1" applyBorder="1" applyAlignment="1">
      <alignment horizontal="left"/>
    </xf>
    <xf numFmtId="4" fontId="4" fillId="2" borderId="0" xfId="0" applyNumberFormat="1" applyFont="1" applyFill="1" applyBorder="1" applyAlignment="1">
      <alignment horizontal="right"/>
    </xf>
    <xf numFmtId="40" fontId="5" fillId="13" borderId="2" xfId="1" applyNumberFormat="1" applyFont="1" applyFill="1" applyBorder="1"/>
    <xf numFmtId="40" fontId="5" fillId="12" borderId="19" xfId="1" applyNumberFormat="1" applyFont="1" applyFill="1" applyBorder="1"/>
    <xf numFmtId="49" fontId="4" fillId="0" borderId="19" xfId="2" applyNumberFormat="1" applyFont="1" applyBorder="1" applyAlignment="1">
      <alignment horizontal="center"/>
    </xf>
    <xf numFmtId="0" fontId="4" fillId="6" borderId="19" xfId="2" applyFont="1" applyFill="1" applyBorder="1" applyAlignment="1">
      <alignment horizontal="left"/>
    </xf>
    <xf numFmtId="167" fontId="4" fillId="0" borderId="20" xfId="2" applyNumberFormat="1" applyFont="1" applyBorder="1" applyAlignment="1">
      <alignment horizontal="center"/>
    </xf>
    <xf numFmtId="164" fontId="4" fillId="14" borderId="2" xfId="0" applyFont="1" applyFill="1" applyBorder="1" applyAlignment="1">
      <alignment horizontal="left"/>
    </xf>
    <xf numFmtId="167" fontId="4" fillId="2" borderId="20" xfId="0" applyNumberFormat="1" applyFont="1" applyFill="1" applyBorder="1" applyAlignment="1">
      <alignment horizontal="center"/>
    </xf>
    <xf numFmtId="0" fontId="4" fillId="0" borderId="0" xfId="2" applyFont="1" applyBorder="1" applyAlignment="1">
      <alignment horizontal="left"/>
    </xf>
    <xf numFmtId="169" fontId="5" fillId="0" borderId="7" xfId="2" applyNumberFormat="1" applyFont="1" applyFill="1" applyBorder="1" applyAlignment="1">
      <alignment horizontal="left"/>
    </xf>
    <xf numFmtId="166" fontId="5" fillId="0" borderId="21" xfId="1" applyNumberFormat="1" applyFont="1" applyBorder="1" applyAlignment="1">
      <alignment horizontal="right"/>
    </xf>
    <xf numFmtId="4" fontId="5" fillId="0" borderId="22" xfId="2" applyNumberFormat="1" applyFont="1" applyFill="1" applyBorder="1"/>
    <xf numFmtId="40" fontId="5" fillId="7" borderId="12" xfId="2" applyNumberFormat="1" applyFont="1" applyFill="1" applyBorder="1"/>
    <xf numFmtId="49" fontId="4" fillId="0" borderId="22" xfId="2" applyNumberFormat="1" applyFont="1" applyBorder="1" applyAlignment="1">
      <alignment horizontal="center"/>
    </xf>
    <xf numFmtId="0" fontId="4" fillId="0" borderId="22" xfId="2" applyFont="1" applyBorder="1" applyAlignment="1">
      <alignment horizontal="left"/>
    </xf>
    <xf numFmtId="167" fontId="4" fillId="0" borderId="8" xfId="2" applyNumberFormat="1" applyFont="1" applyBorder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right"/>
    </xf>
    <xf numFmtId="40" fontId="4" fillId="0" borderId="0" xfId="0" applyNumberFormat="1" applyFont="1"/>
    <xf numFmtId="164" fontId="10" fillId="0" borderId="23" xfId="0" applyFont="1" applyBorder="1" applyAlignment="1">
      <alignment horizontal="left"/>
    </xf>
    <xf numFmtId="164" fontId="11" fillId="0" borderId="24" xfId="0" applyFont="1" applyBorder="1"/>
    <xf numFmtId="164" fontId="11" fillId="0" borderId="24" xfId="0" applyFont="1" applyBorder="1" applyAlignment="1">
      <alignment horizontal="left"/>
    </xf>
    <xf numFmtId="164" fontId="11" fillId="0" borderId="25" xfId="0" applyFont="1" applyBorder="1"/>
    <xf numFmtId="164" fontId="11" fillId="0" borderId="24" xfId="0" applyFont="1" applyFill="1" applyBorder="1"/>
    <xf numFmtId="164" fontId="11" fillId="0" borderId="0" xfId="0" applyFont="1"/>
    <xf numFmtId="164" fontId="12" fillId="0" borderId="26" xfId="0" applyFont="1" applyBorder="1" applyAlignment="1">
      <alignment horizontal="left"/>
    </xf>
    <xf numFmtId="164" fontId="11" fillId="0" borderId="0" xfId="0" applyFont="1" applyBorder="1"/>
    <xf numFmtId="164" fontId="13" fillId="0" borderId="0" xfId="0" applyFont="1" applyBorder="1" applyAlignment="1">
      <alignment horizontal="left"/>
    </xf>
    <xf numFmtId="164" fontId="11" fillId="0" borderId="27" xfId="0" applyFont="1" applyBorder="1"/>
    <xf numFmtId="164" fontId="11" fillId="0" borderId="0" xfId="0" applyFont="1" applyFill="1" applyBorder="1"/>
    <xf numFmtId="164" fontId="10" fillId="0" borderId="28" xfId="0" applyFont="1" applyBorder="1" applyAlignment="1">
      <alignment horizontal="left"/>
    </xf>
    <xf numFmtId="164" fontId="11" fillId="0" borderId="29" xfId="0" applyFont="1" applyBorder="1"/>
    <xf numFmtId="164" fontId="11" fillId="0" borderId="30" xfId="0" applyFont="1" applyBorder="1"/>
    <xf numFmtId="164" fontId="11" fillId="0" borderId="34" xfId="0" applyFont="1" applyBorder="1"/>
    <xf numFmtId="164" fontId="11" fillId="0" borderId="26" xfId="0" applyFont="1" applyBorder="1"/>
    <xf numFmtId="164" fontId="14" fillId="15" borderId="37" xfId="0" applyFont="1" applyFill="1" applyBorder="1" applyAlignment="1">
      <alignment horizontal="center"/>
    </xf>
    <xf numFmtId="164" fontId="14" fillId="15" borderId="23" xfId="0" applyFont="1" applyFill="1" applyBorder="1"/>
    <xf numFmtId="164" fontId="14" fillId="15" borderId="24" xfId="0" applyFont="1" applyFill="1" applyBorder="1"/>
    <xf numFmtId="164" fontId="14" fillId="15" borderId="24" xfId="0" applyFont="1" applyFill="1" applyBorder="1" applyAlignment="1">
      <alignment horizontal="left"/>
    </xf>
    <xf numFmtId="164" fontId="14" fillId="15" borderId="25" xfId="0" applyFont="1" applyFill="1" applyBorder="1"/>
    <xf numFmtId="164" fontId="11" fillId="0" borderId="23" xfId="0" applyFont="1" applyBorder="1" applyAlignment="1">
      <alignment horizontal="left"/>
    </xf>
    <xf numFmtId="164" fontId="11" fillId="0" borderId="26" xfId="0" applyFont="1" applyBorder="1" applyAlignment="1">
      <alignment horizontal="left"/>
    </xf>
    <xf numFmtId="164" fontId="15" fillId="0" borderId="0" xfId="0" applyFont="1" applyFill="1" applyBorder="1" applyAlignment="1">
      <alignment horizontal="left"/>
    </xf>
    <xf numFmtId="164" fontId="15" fillId="0" borderId="0" xfId="0" applyFont="1" applyBorder="1"/>
    <xf numFmtId="164" fontId="15" fillId="0" borderId="0" xfId="0" applyFont="1" applyFill="1" applyBorder="1"/>
    <xf numFmtId="164" fontId="11" fillId="0" borderId="28" xfId="0" applyFont="1" applyFill="1" applyBorder="1"/>
    <xf numFmtId="164" fontId="11" fillId="0" borderId="29" xfId="0" applyFont="1" applyFill="1" applyBorder="1"/>
    <xf numFmtId="164" fontId="11" fillId="0" borderId="30" xfId="0" applyFont="1" applyFill="1" applyBorder="1"/>
    <xf numFmtId="164" fontId="16" fillId="0" borderId="0" xfId="0" applyFont="1" applyFill="1" applyBorder="1" applyAlignment="1">
      <alignment horizontal="left"/>
    </xf>
    <xf numFmtId="164" fontId="16" fillId="0" borderId="0" xfId="0" applyFont="1" applyBorder="1"/>
    <xf numFmtId="164" fontId="14" fillId="15" borderId="28" xfId="0" applyFont="1" applyFill="1" applyBorder="1"/>
    <xf numFmtId="164" fontId="14" fillId="15" borderId="29" xfId="0" applyFont="1" applyFill="1" applyBorder="1" applyAlignment="1">
      <alignment horizontal="left"/>
    </xf>
    <xf numFmtId="164" fontId="14" fillId="15" borderId="29" xfId="0" applyFont="1" applyFill="1" applyBorder="1"/>
    <xf numFmtId="164" fontId="17" fillId="15" borderId="29" xfId="0" applyFont="1" applyFill="1" applyBorder="1" applyAlignment="1">
      <alignment horizontal="left"/>
    </xf>
    <xf numFmtId="164" fontId="14" fillId="15" borderId="33" xfId="0" applyFont="1" applyFill="1" applyBorder="1"/>
    <xf numFmtId="164" fontId="14" fillId="0" borderId="0" xfId="0" applyFont="1" applyBorder="1"/>
    <xf numFmtId="164" fontId="12" fillId="0" borderId="26" xfId="0" applyFont="1" applyBorder="1"/>
    <xf numFmtId="164" fontId="11" fillId="0" borderId="0" xfId="0" applyFont="1" applyFill="1" applyBorder="1" applyAlignment="1">
      <alignment horizontal="right"/>
    </xf>
    <xf numFmtId="164" fontId="10" fillId="0" borderId="24" xfId="0" applyFont="1" applyBorder="1"/>
    <xf numFmtId="164" fontId="10" fillId="0" borderId="23" xfId="0" applyFont="1" applyFill="1" applyBorder="1" applyAlignment="1">
      <alignment horizontal="left"/>
    </xf>
    <xf numFmtId="164" fontId="10" fillId="0" borderId="40" xfId="0" applyFont="1" applyBorder="1" applyAlignment="1">
      <alignment horizontal="left"/>
    </xf>
    <xf numFmtId="164" fontId="10" fillId="0" borderId="40" xfId="0" applyFont="1" applyBorder="1"/>
    <xf numFmtId="164" fontId="11" fillId="0" borderId="26" xfId="0" applyFont="1" applyFill="1" applyBorder="1"/>
    <xf numFmtId="164" fontId="14" fillId="15" borderId="23" xfId="0" applyFont="1" applyFill="1" applyBorder="1" applyAlignment="1">
      <alignment horizontal="left"/>
    </xf>
    <xf numFmtId="164" fontId="14" fillId="15" borderId="28" xfId="0" applyFont="1" applyFill="1" applyBorder="1" applyAlignment="1">
      <alignment horizontal="left"/>
    </xf>
    <xf numFmtId="164" fontId="14" fillId="15" borderId="30" xfId="0" applyFont="1" applyFill="1" applyBorder="1"/>
    <xf numFmtId="164" fontId="11" fillId="0" borderId="44" xfId="0" applyFont="1" applyBorder="1" applyAlignment="1"/>
    <xf numFmtId="164" fontId="0" fillId="0" borderId="46" xfId="0" applyBorder="1" applyAlignment="1"/>
    <xf numFmtId="164" fontId="11" fillId="0" borderId="48" xfId="0" applyFont="1" applyBorder="1" applyAlignment="1"/>
    <xf numFmtId="164" fontId="0" fillId="0" borderId="44" xfId="0" applyBorder="1" applyAlignment="1"/>
    <xf numFmtId="164" fontId="11" fillId="0" borderId="26" xfId="0" applyFont="1" applyBorder="1" applyAlignment="1"/>
    <xf numFmtId="164" fontId="11" fillId="0" borderId="23" xfId="0" applyFont="1" applyBorder="1" applyAlignment="1"/>
    <xf numFmtId="164" fontId="11" fillId="0" borderId="25" xfId="0" applyFont="1" applyBorder="1" applyAlignment="1"/>
    <xf numFmtId="164" fontId="0" fillId="0" borderId="48" xfId="0" applyBorder="1" applyAlignment="1"/>
    <xf numFmtId="164" fontId="0" fillId="0" borderId="50" xfId="0" applyBorder="1" applyAlignment="1"/>
    <xf numFmtId="164" fontId="19" fillId="0" borderId="26" xfId="0" applyFont="1" applyBorder="1" applyAlignment="1">
      <alignment horizontal="left"/>
    </xf>
    <xf numFmtId="164" fontId="20" fillId="0" borderId="0" xfId="0" applyFont="1" applyBorder="1"/>
    <xf numFmtId="164" fontId="20" fillId="0" borderId="0" xfId="0" applyFont="1"/>
    <xf numFmtId="164" fontId="20" fillId="0" borderId="57" xfId="0" applyFont="1" applyBorder="1" applyAlignment="1">
      <alignment horizontal="left"/>
    </xf>
    <xf numFmtId="164" fontId="20" fillId="0" borderId="34" xfId="0" applyFont="1" applyBorder="1" applyAlignment="1">
      <alignment horizontal="left"/>
    </xf>
    <xf numFmtId="164" fontId="11" fillId="0" borderId="28" xfId="0" applyFont="1" applyFill="1" applyBorder="1" applyAlignment="1"/>
    <xf numFmtId="164" fontId="23" fillId="0" borderId="29" xfId="0" applyFont="1" applyBorder="1" applyAlignment="1"/>
    <xf numFmtId="172" fontId="11" fillId="0" borderId="30" xfId="0" quotePrefix="1" applyNumberFormat="1" applyFont="1" applyBorder="1" applyAlignment="1" applyProtection="1">
      <alignment horizontal="center"/>
    </xf>
    <xf numFmtId="172" fontId="11" fillId="0" borderId="43" xfId="0" applyNumberFormat="1" applyFont="1" applyBorder="1" applyAlignment="1" applyProtection="1">
      <alignment horizontal="center"/>
    </xf>
    <xf numFmtId="164" fontId="16" fillId="0" borderId="23" xfId="0" applyFont="1" applyBorder="1" applyAlignment="1">
      <alignment horizontal="left"/>
    </xf>
    <xf numFmtId="164" fontId="16" fillId="0" borderId="24" xfId="0" applyFont="1" applyBorder="1"/>
    <xf numFmtId="164" fontId="16" fillId="0" borderId="25" xfId="0" applyFont="1" applyBorder="1"/>
    <xf numFmtId="164" fontId="16" fillId="0" borderId="24" xfId="0" applyFont="1" applyBorder="1" applyAlignment="1">
      <alignment horizontal="left"/>
    </xf>
    <xf numFmtId="164" fontId="16" fillId="0" borderId="25" xfId="0" applyFont="1" applyFill="1" applyBorder="1"/>
    <xf numFmtId="164" fontId="16" fillId="0" borderId="24" xfId="0" applyFont="1" applyBorder="1" applyAlignment="1"/>
    <xf numFmtId="164" fontId="24" fillId="0" borderId="24" xfId="0" applyFont="1" applyBorder="1" applyAlignment="1"/>
    <xf numFmtId="164" fontId="16" fillId="0" borderId="25" xfId="0" applyFont="1" applyBorder="1" applyAlignment="1">
      <alignment horizontal="left"/>
    </xf>
    <xf numFmtId="164" fontId="16" fillId="0" borderId="0" xfId="0" applyFont="1"/>
    <xf numFmtId="0" fontId="11" fillId="0" borderId="30" xfId="0" applyNumberFormat="1" applyFont="1" applyBorder="1" applyAlignment="1">
      <alignment horizontal="left"/>
    </xf>
    <xf numFmtId="164" fontId="16" fillId="13" borderId="34" xfId="0" applyFont="1" applyFill="1" applyBorder="1" applyAlignment="1">
      <alignment horizontal="left"/>
    </xf>
    <xf numFmtId="164" fontId="16" fillId="13" borderId="0" xfId="0" applyFont="1" applyFill="1" applyBorder="1"/>
    <xf numFmtId="164" fontId="16" fillId="13" borderId="34" xfId="0" applyFont="1" applyFill="1" applyBorder="1" applyAlignment="1">
      <alignment horizontal="center"/>
    </xf>
    <xf numFmtId="164" fontId="16" fillId="13" borderId="34" xfId="0" applyFont="1" applyFill="1" applyBorder="1"/>
    <xf numFmtId="164" fontId="1" fillId="13" borderId="40" xfId="0" applyFont="1" applyFill="1" applyBorder="1" applyAlignment="1">
      <alignment horizontal="center"/>
    </xf>
    <xf numFmtId="164" fontId="1" fillId="13" borderId="34" xfId="0" applyFont="1" applyFill="1" applyBorder="1" applyAlignment="1">
      <alignment horizontal="center"/>
    </xf>
    <xf numFmtId="164" fontId="16" fillId="13" borderId="26" xfId="0" applyFont="1" applyFill="1" applyBorder="1" applyAlignment="1">
      <alignment horizontal="left"/>
    </xf>
    <xf numFmtId="164" fontId="16" fillId="13" borderId="43" xfId="0" applyFont="1" applyFill="1" applyBorder="1" applyAlignment="1">
      <alignment horizontal="center"/>
    </xf>
    <xf numFmtId="164" fontId="16" fillId="13" borderId="43" xfId="0" applyFont="1" applyFill="1" applyBorder="1"/>
    <xf numFmtId="164" fontId="1" fillId="13" borderId="43" xfId="0" applyFont="1" applyFill="1" applyBorder="1" applyAlignment="1">
      <alignment horizontal="center"/>
    </xf>
    <xf numFmtId="49" fontId="12" fillId="0" borderId="37" xfId="0" applyNumberFormat="1" applyFont="1" applyBorder="1"/>
    <xf numFmtId="49" fontId="12" fillId="0" borderId="37" xfId="0" applyNumberFormat="1" applyFont="1" applyBorder="1" applyAlignment="1">
      <alignment horizontal="center"/>
    </xf>
    <xf numFmtId="49" fontId="12" fillId="0" borderId="37" xfId="0" applyNumberFormat="1" applyFont="1" applyFill="1" applyBorder="1" applyAlignment="1">
      <alignment horizontal="center"/>
    </xf>
    <xf numFmtId="49" fontId="12" fillId="0" borderId="37" xfId="0" applyNumberFormat="1" applyFont="1" applyBorder="1" applyAlignment="1">
      <alignment horizontal="left"/>
    </xf>
    <xf numFmtId="49" fontId="12" fillId="0" borderId="31" xfId="0" applyNumberFormat="1" applyFont="1" applyBorder="1" applyAlignment="1"/>
    <xf numFmtId="49" fontId="12" fillId="0" borderId="37" xfId="0" applyNumberFormat="1" applyFont="1" applyFill="1" applyBorder="1"/>
    <xf numFmtId="164" fontId="12" fillId="0" borderId="37" xfId="0" applyNumberFormat="1" applyFont="1" applyBorder="1" applyAlignment="1" applyProtection="1">
      <alignment horizontal="center"/>
    </xf>
    <xf numFmtId="43" fontId="11" fillId="0" borderId="37" xfId="0" applyNumberFormat="1" applyFont="1" applyBorder="1" applyAlignment="1">
      <alignment horizontal="right"/>
    </xf>
    <xf numFmtId="164" fontId="11" fillId="0" borderId="37" xfId="0" applyFont="1" applyBorder="1" applyAlignment="1">
      <alignment horizontal="center"/>
    </xf>
    <xf numFmtId="4" fontId="12" fillId="0" borderId="37" xfId="0" applyNumberFormat="1" applyFont="1" applyBorder="1" applyAlignment="1" applyProtection="1">
      <alignment horizontal="center"/>
    </xf>
    <xf numFmtId="43" fontId="11" fillId="0" borderId="37" xfId="0" applyNumberFormat="1" applyFont="1" applyBorder="1" applyAlignment="1">
      <alignment horizontal="left"/>
    </xf>
    <xf numFmtId="49" fontId="12" fillId="0" borderId="37" xfId="0" quotePrefix="1" applyNumberFormat="1" applyFont="1" applyFill="1" applyBorder="1" applyAlignment="1">
      <alignment horizontal="center"/>
    </xf>
    <xf numFmtId="4" fontId="12" fillId="0" borderId="37" xfId="0" applyNumberFormat="1" applyFont="1" applyFill="1" applyBorder="1" applyAlignment="1" applyProtection="1">
      <alignment horizontal="center"/>
    </xf>
    <xf numFmtId="49" fontId="11" fillId="0" borderId="37" xfId="0" applyNumberFormat="1" applyFont="1" applyFill="1" applyBorder="1" applyAlignment="1">
      <alignment horizontal="right"/>
    </xf>
    <xf numFmtId="164" fontId="11" fillId="0" borderId="0" xfId="0" applyFont="1" applyFill="1"/>
    <xf numFmtId="49" fontId="12" fillId="0" borderId="37" xfId="0" quotePrefix="1" applyNumberFormat="1" applyFont="1" applyBorder="1" applyAlignment="1">
      <alignment horizontal="center"/>
    </xf>
    <xf numFmtId="49" fontId="11" fillId="0" borderId="37" xfId="0" applyNumberFormat="1" applyFont="1" applyBorder="1" applyAlignment="1">
      <alignment horizontal="right"/>
    </xf>
    <xf numFmtId="4" fontId="12" fillId="0" borderId="37" xfId="0" applyNumberFormat="1" applyFont="1" applyFill="1" applyBorder="1" applyProtection="1"/>
    <xf numFmtId="4" fontId="12" fillId="0" borderId="40" xfId="0" applyNumberFormat="1" applyFont="1" applyBorder="1" applyProtection="1"/>
    <xf numFmtId="40" fontId="12" fillId="0" borderId="47" xfId="0" applyNumberFormat="1" applyFont="1" applyBorder="1" applyProtection="1"/>
    <xf numFmtId="49" fontId="16" fillId="0" borderId="23" xfId="0" applyNumberFormat="1" applyFont="1" applyBorder="1" applyAlignment="1">
      <alignment horizontal="left"/>
    </xf>
    <xf numFmtId="49" fontId="16" fillId="0" borderId="24" xfId="0" applyNumberFormat="1" applyFont="1" applyBorder="1"/>
    <xf numFmtId="49" fontId="16" fillId="0" borderId="23" xfId="0" applyNumberFormat="1" applyFont="1" applyBorder="1" applyAlignment="1">
      <alignment horizontal="center"/>
    </xf>
    <xf numFmtId="49" fontId="16" fillId="0" borderId="24" xfId="0" applyNumberFormat="1" applyFont="1" applyFill="1" applyBorder="1"/>
    <xf numFmtId="49" fontId="16" fillId="0" borderId="25" xfId="0" applyNumberFormat="1" applyFont="1" applyBorder="1"/>
    <xf numFmtId="164" fontId="16" fillId="0" borderId="34" xfId="0" applyFont="1" applyBorder="1"/>
    <xf numFmtId="166" fontId="16" fillId="0" borderId="40" xfId="0" applyNumberFormat="1" applyFont="1" applyBorder="1" applyAlignment="1" applyProtection="1">
      <alignment horizontal="left"/>
    </xf>
    <xf numFmtId="49" fontId="16" fillId="0" borderId="25" xfId="0" applyNumberFormat="1" applyFont="1" applyBorder="1" applyAlignment="1">
      <alignment horizontal="left"/>
    </xf>
    <xf numFmtId="164" fontId="0" fillId="0" borderId="27" xfId="0" applyBorder="1" applyAlignment="1"/>
    <xf numFmtId="49" fontId="16" fillId="0" borderId="0" xfId="0" applyNumberFormat="1" applyFont="1" applyBorder="1"/>
    <xf numFmtId="49" fontId="16" fillId="0" borderId="27" xfId="0" applyNumberFormat="1" applyFont="1" applyBorder="1"/>
    <xf numFmtId="49" fontId="16" fillId="0" borderId="29" xfId="0" applyNumberFormat="1" applyFont="1" applyBorder="1"/>
    <xf numFmtId="49" fontId="16" fillId="0" borderId="30" xfId="0" applyNumberFormat="1" applyFont="1" applyBorder="1"/>
    <xf numFmtId="164" fontId="11" fillId="0" borderId="43" xfId="0" applyFont="1" applyBorder="1"/>
    <xf numFmtId="164" fontId="27" fillId="0" borderId="0" xfId="0" applyFont="1"/>
    <xf numFmtId="164" fontId="11" fillId="0" borderId="0" xfId="0" applyFont="1" applyBorder="1" applyProtection="1">
      <protection locked="0"/>
    </xf>
    <xf numFmtId="164" fontId="16" fillId="0" borderId="0" xfId="0" applyFont="1" applyBorder="1" applyProtection="1">
      <protection locked="0"/>
    </xf>
    <xf numFmtId="164" fontId="11" fillId="0" borderId="27" xfId="0" applyFont="1" applyBorder="1" applyProtection="1">
      <protection locked="0"/>
    </xf>
    <xf numFmtId="164" fontId="11" fillId="0" borderId="29" xfId="0" applyFont="1" applyBorder="1" applyProtection="1">
      <protection locked="0"/>
    </xf>
    <xf numFmtId="164" fontId="11" fillId="0" borderId="30" xfId="0" applyFont="1" applyBorder="1" applyProtection="1">
      <protection locked="0"/>
    </xf>
    <xf numFmtId="164" fontId="10" fillId="0" borderId="0" xfId="0" applyFont="1" applyBorder="1" applyAlignment="1" applyProtection="1">
      <alignment vertical="top"/>
      <protection locked="0"/>
    </xf>
    <xf numFmtId="164" fontId="10" fillId="0" borderId="0" xfId="0" applyFont="1" applyBorder="1" applyAlignment="1" applyProtection="1">
      <alignment horizontal="left"/>
      <protection locked="0"/>
    </xf>
    <xf numFmtId="164" fontId="11" fillId="0" borderId="24" xfId="0" applyFont="1" applyBorder="1" applyProtection="1">
      <protection locked="0"/>
    </xf>
    <xf numFmtId="164" fontId="10" fillId="0" borderId="0" xfId="0" applyFont="1" applyBorder="1" applyAlignment="1" applyProtection="1">
      <alignment horizontal="left" vertical="top"/>
      <protection locked="0"/>
    </xf>
    <xf numFmtId="164" fontId="10" fillId="0" borderId="35" xfId="0" applyFont="1" applyBorder="1" applyAlignment="1" applyProtection="1">
      <alignment horizontal="left" vertical="top"/>
      <protection locked="0"/>
    </xf>
    <xf numFmtId="171" fontId="0" fillId="0" borderId="44" xfId="0" applyNumberFormat="1" applyBorder="1" applyAlignment="1" applyProtection="1">
      <alignment horizontal="left"/>
      <protection locked="0"/>
    </xf>
    <xf numFmtId="171" fontId="0" fillId="0" borderId="45" xfId="0" applyNumberFormat="1" applyBorder="1" applyAlignment="1" applyProtection="1">
      <alignment horizontal="left"/>
      <protection locked="0"/>
    </xf>
    <xf numFmtId="171" fontId="0" fillId="0" borderId="46" xfId="0" applyNumberFormat="1" applyBorder="1" applyAlignment="1" applyProtection="1">
      <alignment horizontal="left"/>
      <protection locked="0"/>
    </xf>
    <xf numFmtId="171" fontId="0" fillId="0" borderId="48" xfId="0" applyNumberFormat="1" applyBorder="1" applyAlignment="1" applyProtection="1">
      <alignment horizontal="left"/>
      <protection locked="0"/>
    </xf>
    <xf numFmtId="171" fontId="0" fillId="0" borderId="49" xfId="0" applyNumberFormat="1" applyBorder="1" applyAlignment="1" applyProtection="1">
      <alignment horizontal="left"/>
      <protection locked="0"/>
    </xf>
    <xf numFmtId="171" fontId="0" fillId="0" borderId="50" xfId="0" applyNumberFormat="1" applyBorder="1" applyAlignment="1" applyProtection="1">
      <alignment horizontal="left"/>
      <protection locked="0"/>
    </xf>
    <xf numFmtId="171" fontId="0" fillId="0" borderId="26" xfId="0" applyNumberFormat="1" applyBorder="1" applyAlignment="1" applyProtection="1">
      <alignment horizontal="left"/>
      <protection locked="0"/>
    </xf>
    <xf numFmtId="171" fontId="0" fillId="0" borderId="0" xfId="0" applyNumberFormat="1" applyBorder="1" applyAlignment="1" applyProtection="1">
      <alignment horizontal="left"/>
      <protection locked="0"/>
    </xf>
    <xf numFmtId="171" fontId="0" fillId="0" borderId="27" xfId="0" applyNumberFormat="1" applyBorder="1" applyAlignment="1" applyProtection="1">
      <alignment horizontal="left"/>
      <protection locked="0"/>
    </xf>
    <xf numFmtId="0" fontId="4" fillId="16" borderId="2" xfId="2" applyFont="1" applyFill="1" applyBorder="1" applyAlignment="1">
      <alignment horizontal="left"/>
    </xf>
    <xf numFmtId="164" fontId="0" fillId="10" borderId="0" xfId="0" applyFill="1"/>
    <xf numFmtId="4" fontId="4" fillId="17" borderId="0" xfId="0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40" fontId="4" fillId="0" borderId="0" xfId="2" applyNumberFormat="1" applyFont="1" applyFill="1" applyBorder="1"/>
    <xf numFmtId="0" fontId="4" fillId="0" borderId="2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left"/>
    </xf>
    <xf numFmtId="14" fontId="4" fillId="0" borderId="14" xfId="2" applyNumberFormat="1" applyFont="1" applyBorder="1" applyAlignment="1">
      <alignment horizontal="center"/>
    </xf>
    <xf numFmtId="167" fontId="4" fillId="0" borderId="66" xfId="2" applyNumberFormat="1" applyFont="1" applyBorder="1" applyAlignment="1">
      <alignment horizontal="center"/>
    </xf>
    <xf numFmtId="167" fontId="4" fillId="0" borderId="22" xfId="2" applyNumberFormat="1" applyFont="1" applyBorder="1" applyAlignment="1">
      <alignment horizontal="center"/>
    </xf>
    <xf numFmtId="164" fontId="5" fillId="0" borderId="67" xfId="0" applyFont="1" applyBorder="1" applyAlignment="1">
      <alignment horizontal="center" vertical="center" wrapText="1"/>
    </xf>
    <xf numFmtId="0" fontId="4" fillId="0" borderId="1" xfId="2" applyFont="1" applyBorder="1"/>
    <xf numFmtId="0" fontId="4" fillId="0" borderId="2" xfId="2" applyFont="1" applyBorder="1"/>
    <xf numFmtId="0" fontId="4" fillId="0" borderId="3" xfId="2" applyFont="1" applyBorder="1"/>
    <xf numFmtId="0" fontId="4" fillId="3" borderId="19" xfId="2" applyFont="1" applyFill="1" applyBorder="1" applyAlignment="1">
      <alignment horizontal="left"/>
    </xf>
    <xf numFmtId="0" fontId="5" fillId="10" borderId="7" xfId="2" applyFont="1" applyFill="1" applyBorder="1" applyAlignment="1">
      <alignment horizontal="center" vertical="center"/>
    </xf>
    <xf numFmtId="0" fontId="5" fillId="10" borderId="8" xfId="2" applyFont="1" applyFill="1" applyBorder="1" applyAlignment="1">
      <alignment horizontal="center" vertical="center"/>
    </xf>
    <xf numFmtId="0" fontId="5" fillId="11" borderId="7" xfId="2" applyFont="1" applyFill="1" applyBorder="1" applyAlignment="1">
      <alignment horizontal="center" vertical="center" wrapText="1"/>
    </xf>
    <xf numFmtId="0" fontId="5" fillId="11" borderId="8" xfId="2" applyFont="1" applyFill="1" applyBorder="1" applyAlignment="1">
      <alignment horizontal="center" vertical="center"/>
    </xf>
    <xf numFmtId="0" fontId="5" fillId="11" borderId="7" xfId="2" applyFont="1" applyFill="1" applyBorder="1" applyAlignment="1">
      <alignment horizontal="center" vertical="center"/>
    </xf>
    <xf numFmtId="0" fontId="5" fillId="10" borderId="7" xfId="2" applyFont="1" applyFill="1" applyBorder="1" applyAlignment="1">
      <alignment horizontal="center" wrapText="1"/>
    </xf>
    <xf numFmtId="0" fontId="5" fillId="10" borderId="8" xfId="2" applyFont="1" applyFill="1" applyBorder="1" applyAlignment="1">
      <alignment horizontal="center"/>
    </xf>
    <xf numFmtId="0" fontId="5" fillId="10" borderId="7" xfId="2" applyFont="1" applyFill="1" applyBorder="1" applyAlignment="1">
      <alignment horizontal="center" vertical="center" wrapText="1"/>
    </xf>
    <xf numFmtId="49" fontId="11" fillId="0" borderId="26" xfId="0" applyNumberFormat="1" applyFont="1" applyBorder="1" applyAlignment="1"/>
    <xf numFmtId="164" fontId="0" fillId="0" borderId="0" xfId="0" applyAlignment="1"/>
    <xf numFmtId="164" fontId="0" fillId="0" borderId="27" xfId="0" applyBorder="1" applyAlignment="1"/>
    <xf numFmtId="164" fontId="0" fillId="0" borderId="28" xfId="0" applyBorder="1" applyAlignment="1"/>
    <xf numFmtId="164" fontId="0" fillId="0" borderId="29" xfId="0" applyBorder="1" applyAlignment="1"/>
    <xf numFmtId="164" fontId="0" fillId="0" borderId="30" xfId="0" applyBorder="1" applyAlignment="1"/>
    <xf numFmtId="172" fontId="12" fillId="0" borderId="26" xfId="0" applyNumberFormat="1" applyFont="1" applyBorder="1" applyAlignment="1">
      <alignment horizontal="center"/>
    </xf>
    <xf numFmtId="43" fontId="11" fillId="0" borderId="34" xfId="0" applyNumberFormat="1" applyFont="1" applyBorder="1" applyAlignment="1" applyProtection="1">
      <alignment horizontal="right"/>
    </xf>
    <xf numFmtId="43" fontId="0" fillId="0" borderId="43" xfId="0" applyNumberFormat="1" applyFont="1" applyBorder="1" applyAlignment="1">
      <alignment horizontal="right"/>
    </xf>
    <xf numFmtId="172" fontId="12" fillId="0" borderId="27" xfId="0" applyNumberFormat="1" applyFont="1" applyBorder="1" applyAlignment="1">
      <alignment horizontal="center"/>
    </xf>
    <xf numFmtId="164" fontId="11" fillId="0" borderId="31" xfId="0" applyFont="1" applyBorder="1" applyAlignment="1">
      <alignment horizontal="center"/>
    </xf>
    <xf numFmtId="164" fontId="11" fillId="0" borderId="33" xfId="0" applyFont="1" applyBorder="1" applyAlignment="1">
      <alignment horizontal="center"/>
    </xf>
    <xf numFmtId="164" fontId="16" fillId="13" borderId="31" xfId="0" applyFont="1" applyFill="1" applyBorder="1" applyAlignment="1">
      <alignment horizontal="center"/>
    </xf>
    <xf numFmtId="164" fontId="24" fillId="0" borderId="33" xfId="0" applyFont="1" applyBorder="1" applyAlignment="1">
      <alignment horizontal="center"/>
    </xf>
    <xf numFmtId="164" fontId="1" fillId="13" borderId="23" xfId="0" applyFont="1" applyFill="1" applyBorder="1" applyAlignment="1">
      <alignment horizontal="center"/>
    </xf>
    <xf numFmtId="164" fontId="1" fillId="13" borderId="38" xfId="0" applyFont="1" applyFill="1" applyBorder="1" applyAlignment="1">
      <alignment horizontal="center"/>
    </xf>
    <xf numFmtId="164" fontId="1" fillId="13" borderId="26" xfId="0" applyFont="1" applyFill="1" applyBorder="1" applyAlignment="1">
      <alignment horizontal="center"/>
    </xf>
    <xf numFmtId="164" fontId="1" fillId="13" borderId="19" xfId="0" applyFont="1" applyFill="1" applyBorder="1" applyAlignment="1">
      <alignment horizontal="center"/>
    </xf>
    <xf numFmtId="164" fontId="1" fillId="13" borderId="28" xfId="0" applyFont="1" applyFill="1" applyBorder="1" applyAlignment="1">
      <alignment horizontal="center"/>
    </xf>
    <xf numFmtId="164" fontId="1" fillId="13" borderId="41" xfId="0" applyFont="1" applyFill="1" applyBorder="1" applyAlignment="1">
      <alignment horizontal="center"/>
    </xf>
    <xf numFmtId="164" fontId="16" fillId="13" borderId="58" xfId="0" applyFont="1" applyFill="1" applyBorder="1" applyAlignment="1">
      <alignment horizontal="center"/>
    </xf>
    <xf numFmtId="164" fontId="16" fillId="13" borderId="59" xfId="0" applyFont="1" applyFill="1" applyBorder="1" applyAlignment="1">
      <alignment horizontal="center"/>
    </xf>
    <xf numFmtId="164" fontId="16" fillId="13" borderId="60" xfId="0" applyFont="1" applyFill="1" applyBorder="1" applyAlignment="1">
      <alignment horizontal="center"/>
    </xf>
    <xf numFmtId="164" fontId="16" fillId="13" borderId="58" xfId="0" applyFont="1" applyFill="1" applyBorder="1" applyAlignment="1">
      <alignment horizontal="center" wrapText="1"/>
    </xf>
    <xf numFmtId="172" fontId="25" fillId="0" borderId="28" xfId="0" quotePrefix="1" applyNumberFormat="1" applyFont="1" applyBorder="1" applyAlignment="1">
      <alignment horizontal="center"/>
    </xf>
    <xf numFmtId="172" fontId="25" fillId="0" borderId="29" xfId="0" quotePrefix="1" applyNumberFormat="1" applyFont="1" applyBorder="1" applyAlignment="1">
      <alignment horizontal="center"/>
    </xf>
    <xf numFmtId="172" fontId="25" fillId="0" borderId="30" xfId="0" quotePrefix="1" applyNumberFormat="1" applyFont="1" applyBorder="1" applyAlignment="1">
      <alignment horizontal="center"/>
    </xf>
    <xf numFmtId="172" fontId="14" fillId="0" borderId="28" xfId="0" applyNumberFormat="1" applyFont="1" applyBorder="1" applyAlignment="1">
      <alignment horizontal="center"/>
    </xf>
    <xf numFmtId="172" fontId="14" fillId="0" borderId="30" xfId="0" applyNumberFormat="1" applyFont="1" applyBorder="1" applyAlignment="1">
      <alignment horizontal="center"/>
    </xf>
    <xf numFmtId="49" fontId="26" fillId="0" borderId="28" xfId="0" applyNumberFormat="1" applyFont="1" applyBorder="1" applyAlignment="1">
      <alignment horizontal="left"/>
    </xf>
    <xf numFmtId="49" fontId="26" fillId="0" borderId="29" xfId="0" applyNumberFormat="1" applyFont="1" applyBorder="1" applyAlignment="1">
      <alignment horizontal="left"/>
    </xf>
    <xf numFmtId="49" fontId="26" fillId="0" borderId="30" xfId="0" applyNumberFormat="1" applyFont="1" applyBorder="1" applyAlignment="1">
      <alignment horizontal="left"/>
    </xf>
    <xf numFmtId="164" fontId="25" fillId="0" borderId="28" xfId="0" applyFont="1" applyBorder="1" applyAlignment="1">
      <alignment horizontal="center"/>
    </xf>
    <xf numFmtId="164" fontId="25" fillId="0" borderId="30" xfId="0" applyFont="1" applyBorder="1" applyAlignment="1">
      <alignment horizontal="center"/>
    </xf>
    <xf numFmtId="0" fontId="12" fillId="0" borderId="28" xfId="0" applyNumberFormat="1" applyFont="1" applyBorder="1" applyAlignment="1">
      <alignment horizontal="left"/>
    </xf>
    <xf numFmtId="0" fontId="12" fillId="0" borderId="29" xfId="0" applyNumberFormat="1" applyFont="1" applyBorder="1" applyAlignment="1">
      <alignment horizontal="left"/>
    </xf>
    <xf numFmtId="0" fontId="12" fillId="0" borderId="30" xfId="0" applyNumberFormat="1" applyFont="1" applyBorder="1" applyAlignment="1">
      <alignment horizontal="left"/>
    </xf>
    <xf numFmtId="164" fontId="14" fillId="0" borderId="29" xfId="0" applyFont="1" applyBorder="1" applyAlignment="1"/>
    <xf numFmtId="164" fontId="18" fillId="0" borderId="29" xfId="0" applyFont="1" applyBorder="1" applyAlignment="1"/>
    <xf numFmtId="164" fontId="11" fillId="0" borderId="23" xfId="0" applyFont="1" applyBorder="1" applyAlignment="1"/>
    <xf numFmtId="164" fontId="0" fillId="0" borderId="48" xfId="0" applyBorder="1" applyAlignment="1"/>
    <xf numFmtId="164" fontId="11" fillId="0" borderId="25" xfId="0" applyFont="1" applyBorder="1" applyAlignment="1"/>
    <xf numFmtId="164" fontId="0" fillId="0" borderId="50" xfId="0" applyBorder="1" applyAlignment="1"/>
    <xf numFmtId="164" fontId="21" fillId="0" borderId="44" xfId="0" applyFont="1" applyBorder="1" applyAlignment="1">
      <alignment horizontal="left"/>
    </xf>
    <xf numFmtId="164" fontId="22" fillId="0" borderId="46" xfId="0" applyFont="1" applyBorder="1" applyAlignment="1"/>
    <xf numFmtId="164" fontId="11" fillId="0" borderId="28" xfId="0" applyFont="1" applyBorder="1" applyAlignment="1"/>
    <xf numFmtId="49" fontId="11" fillId="0" borderId="28" xfId="0" applyNumberFormat="1" applyFont="1" applyBorder="1" applyAlignment="1">
      <alignment horizontal="center"/>
    </xf>
    <xf numFmtId="49" fontId="11" fillId="0" borderId="29" xfId="0" quotePrefix="1" applyNumberFormat="1" applyFont="1" applyBorder="1" applyAlignment="1">
      <alignment horizontal="center"/>
    </xf>
    <xf numFmtId="49" fontId="11" fillId="0" borderId="30" xfId="0" quotePrefix="1" applyNumberFormat="1" applyFont="1" applyBorder="1" applyAlignment="1">
      <alignment horizontal="center"/>
    </xf>
    <xf numFmtId="172" fontId="11" fillId="0" borderId="28" xfId="0" applyNumberFormat="1" applyFont="1" applyBorder="1" applyAlignment="1" applyProtection="1">
      <alignment horizontal="center"/>
    </xf>
    <xf numFmtId="172" fontId="11" fillId="0" borderId="30" xfId="0" quotePrefix="1" applyNumberFormat="1" applyFont="1" applyBorder="1" applyAlignment="1" applyProtection="1">
      <alignment horizontal="center"/>
    </xf>
    <xf numFmtId="164" fontId="14" fillId="0" borderId="44" xfId="0" applyFont="1" applyBorder="1" applyAlignment="1" applyProtection="1">
      <alignment horizontal="left"/>
      <protection locked="0"/>
    </xf>
    <xf numFmtId="164" fontId="14" fillId="0" borderId="45" xfId="0" applyFont="1" applyBorder="1" applyAlignment="1" applyProtection="1">
      <alignment horizontal="left"/>
      <protection locked="0"/>
    </xf>
    <xf numFmtId="164" fontId="14" fillId="0" borderId="53" xfId="0" applyFont="1" applyBorder="1" applyAlignment="1" applyProtection="1">
      <alignment horizontal="left"/>
      <protection locked="0"/>
    </xf>
    <xf numFmtId="164" fontId="18" fillId="0" borderId="44" xfId="0" applyFont="1" applyBorder="1" applyAlignment="1" applyProtection="1">
      <alignment horizontal="center"/>
      <protection locked="0"/>
    </xf>
    <xf numFmtId="164" fontId="18" fillId="0" borderId="45" xfId="0" applyFont="1" applyBorder="1" applyAlignment="1" applyProtection="1">
      <alignment horizontal="center"/>
      <protection locked="0"/>
    </xf>
    <xf numFmtId="164" fontId="18" fillId="0" borderId="46" xfId="0" applyFont="1" applyBorder="1" applyAlignment="1" applyProtection="1">
      <alignment horizontal="center"/>
      <protection locked="0"/>
    </xf>
    <xf numFmtId="164" fontId="18" fillId="0" borderId="54" xfId="0" applyFont="1" applyBorder="1" applyAlignment="1" applyProtection="1">
      <alignment horizontal="left"/>
      <protection locked="0"/>
    </xf>
    <xf numFmtId="164" fontId="18" fillId="0" borderId="55" xfId="0" applyFont="1" applyBorder="1" applyAlignment="1" applyProtection="1">
      <alignment horizontal="left"/>
      <protection locked="0"/>
    </xf>
    <xf numFmtId="164" fontId="18" fillId="0" borderId="56" xfId="0" applyFont="1" applyBorder="1" applyAlignment="1" applyProtection="1">
      <alignment horizontal="left"/>
      <protection locked="0"/>
    </xf>
    <xf numFmtId="171" fontId="11" fillId="0" borderId="23" xfId="0" applyNumberFormat="1" applyFont="1" applyBorder="1" applyAlignment="1">
      <alignment horizontal="left"/>
    </xf>
    <xf numFmtId="171" fontId="0" fillId="0" borderId="24" xfId="0" applyNumberFormat="1" applyBorder="1" applyAlignment="1">
      <alignment horizontal="left"/>
    </xf>
    <xf numFmtId="171" fontId="0" fillId="0" borderId="25" xfId="0" applyNumberFormat="1" applyBorder="1" applyAlignment="1">
      <alignment horizontal="left"/>
    </xf>
    <xf numFmtId="171" fontId="0" fillId="0" borderId="48" xfId="0" applyNumberFormat="1" applyBorder="1" applyAlignment="1">
      <alignment horizontal="left"/>
    </xf>
    <xf numFmtId="171" fontId="0" fillId="0" borderId="49" xfId="0" applyNumberFormat="1" applyBorder="1" applyAlignment="1">
      <alignment horizontal="left"/>
    </xf>
    <xf numFmtId="171" fontId="0" fillId="0" borderId="50" xfId="0" applyNumberFormat="1" applyBorder="1" applyAlignment="1">
      <alignment horizontal="left"/>
    </xf>
    <xf numFmtId="164" fontId="11" fillId="0" borderId="23" xfId="0" applyFont="1" applyBorder="1" applyAlignment="1" applyProtection="1">
      <protection locked="0"/>
    </xf>
    <xf numFmtId="164" fontId="0" fillId="0" borderId="24" xfId="0" applyBorder="1" applyAlignment="1" applyProtection="1">
      <protection locked="0"/>
    </xf>
    <xf numFmtId="164" fontId="0" fillId="0" borderId="25" xfId="0" applyBorder="1" applyAlignment="1" applyProtection="1">
      <protection locked="0"/>
    </xf>
    <xf numFmtId="164" fontId="0" fillId="0" borderId="48" xfId="0" applyBorder="1" applyAlignment="1" applyProtection="1">
      <protection locked="0"/>
    </xf>
    <xf numFmtId="164" fontId="0" fillId="0" borderId="49" xfId="0" applyBorder="1" applyAlignment="1" applyProtection="1">
      <protection locked="0"/>
    </xf>
    <xf numFmtId="164" fontId="0" fillId="0" borderId="50" xfId="0" applyBorder="1" applyAlignment="1" applyProtection="1">
      <protection locked="0"/>
    </xf>
    <xf numFmtId="164" fontId="0" fillId="0" borderId="25" xfId="0" applyBorder="1" applyAlignment="1"/>
    <xf numFmtId="164" fontId="14" fillId="0" borderId="40" xfId="0" applyFont="1" applyFill="1" applyBorder="1" applyAlignment="1">
      <alignment horizontal="center"/>
    </xf>
    <xf numFmtId="164" fontId="18" fillId="0" borderId="51" xfId="0" applyFont="1" applyBorder="1" applyAlignment="1">
      <alignment horizontal="center"/>
    </xf>
    <xf numFmtId="164" fontId="11" fillId="0" borderId="52" xfId="0" applyFont="1" applyBorder="1" applyAlignment="1" applyProtection="1">
      <alignment horizontal="center"/>
      <protection locked="0"/>
    </xf>
    <xf numFmtId="164" fontId="11" fillId="0" borderId="45" xfId="0" applyFont="1" applyBorder="1" applyAlignment="1" applyProtection="1">
      <alignment horizontal="center"/>
      <protection locked="0"/>
    </xf>
    <xf numFmtId="164" fontId="11" fillId="0" borderId="46" xfId="0" applyFont="1" applyBorder="1" applyAlignment="1" applyProtection="1">
      <alignment horizontal="center"/>
      <protection locked="0"/>
    </xf>
    <xf numFmtId="164" fontId="11" fillId="0" borderId="44" xfId="0" applyFont="1" applyBorder="1" applyAlignment="1" applyProtection="1">
      <alignment horizontal="center"/>
      <protection locked="0"/>
    </xf>
    <xf numFmtId="164" fontId="14" fillId="0" borderId="4" xfId="0" applyFont="1" applyBorder="1" applyAlignment="1" applyProtection="1">
      <alignment horizontal="left"/>
      <protection locked="0"/>
    </xf>
    <xf numFmtId="164" fontId="14" fillId="0" borderId="46" xfId="0" applyFont="1" applyBorder="1" applyAlignment="1" applyProtection="1">
      <alignment horizontal="left"/>
      <protection locked="0"/>
    </xf>
    <xf numFmtId="43" fontId="11" fillId="0" borderId="61" xfId="0" applyNumberFormat="1" applyFont="1" applyBorder="1" applyAlignment="1" applyProtection="1">
      <alignment horizontal="center"/>
      <protection locked="0"/>
    </xf>
    <xf numFmtId="43" fontId="11" fillId="0" borderId="62" xfId="0" applyNumberFormat="1" applyFont="1" applyBorder="1" applyAlignment="1" applyProtection="1">
      <alignment horizontal="center"/>
      <protection locked="0"/>
    </xf>
    <xf numFmtId="43" fontId="11" fillId="0" borderId="63" xfId="0" applyNumberFormat="1" applyFont="1" applyBorder="1" applyAlignment="1" applyProtection="1">
      <alignment horizontal="center"/>
      <protection locked="0"/>
    </xf>
    <xf numFmtId="171" fontId="11" fillId="0" borderId="23" xfId="0" applyNumberFormat="1" applyFont="1" applyBorder="1" applyAlignment="1" applyProtection="1">
      <alignment horizontal="left"/>
      <protection locked="0"/>
    </xf>
    <xf numFmtId="171" fontId="0" fillId="0" borderId="24" xfId="0" applyNumberFormat="1" applyBorder="1" applyAlignment="1" applyProtection="1">
      <alignment horizontal="left"/>
      <protection locked="0"/>
    </xf>
    <xf numFmtId="164" fontId="14" fillId="0" borderId="4" xfId="0" applyFont="1" applyBorder="1" applyAlignment="1" applyProtection="1">
      <alignment horizontal="center"/>
      <protection locked="0"/>
    </xf>
    <xf numFmtId="164" fontId="14" fillId="15" borderId="31" xfId="0" applyFont="1" applyFill="1" applyBorder="1" applyAlignment="1">
      <alignment horizontal="center"/>
    </xf>
    <xf numFmtId="164" fontId="14" fillId="15" borderId="32" xfId="0" applyFont="1" applyFill="1" applyBorder="1" applyAlignment="1">
      <alignment horizontal="center"/>
    </xf>
    <xf numFmtId="164" fontId="14" fillId="15" borderId="33" xfId="0" applyFont="1" applyFill="1" applyBorder="1" applyAlignment="1">
      <alignment horizontal="center"/>
    </xf>
    <xf numFmtId="164" fontId="14" fillId="13" borderId="31" xfId="0" applyFont="1" applyFill="1" applyBorder="1" applyAlignment="1">
      <alignment horizontal="center"/>
    </xf>
    <xf numFmtId="164" fontId="14" fillId="13" borderId="35" xfId="0" applyFont="1" applyFill="1" applyBorder="1" applyAlignment="1">
      <alignment horizontal="center"/>
    </xf>
    <xf numFmtId="164" fontId="14" fillId="15" borderId="36" xfId="0" applyFont="1" applyFill="1" applyBorder="1" applyAlignment="1">
      <alignment horizontal="center"/>
    </xf>
    <xf numFmtId="164" fontId="11" fillId="0" borderId="23" xfId="0" applyFont="1" applyFill="1" applyBorder="1" applyAlignment="1">
      <alignment horizontal="center" vertical="center"/>
    </xf>
    <xf numFmtId="164" fontId="11" fillId="0" borderId="38" xfId="0" applyFont="1" applyFill="1" applyBorder="1" applyAlignment="1">
      <alignment horizontal="center" vertical="center"/>
    </xf>
    <xf numFmtId="164" fontId="11" fillId="0" borderId="28" xfId="0" applyFont="1" applyFill="1" applyBorder="1" applyAlignment="1">
      <alignment horizontal="center" vertical="center"/>
    </xf>
    <xf numFmtId="164" fontId="11" fillId="0" borderId="41" xfId="0" applyFont="1" applyFill="1" applyBorder="1" applyAlignment="1">
      <alignment horizontal="center" vertical="center"/>
    </xf>
    <xf numFmtId="164" fontId="11" fillId="0" borderId="39" xfId="0" applyFont="1" applyBorder="1" applyAlignment="1">
      <alignment horizontal="center"/>
    </xf>
    <xf numFmtId="164" fontId="11" fillId="0" borderId="25" xfId="0" applyFont="1" applyBorder="1" applyAlignment="1">
      <alignment horizontal="center"/>
    </xf>
    <xf numFmtId="164" fontId="11" fillId="0" borderId="42" xfId="0" applyFont="1" applyBorder="1" applyAlignment="1">
      <alignment horizontal="center"/>
    </xf>
    <xf numFmtId="164" fontId="11" fillId="0" borderId="30" xfId="0" applyFont="1" applyBorder="1" applyAlignment="1">
      <alignment horizontal="center"/>
    </xf>
    <xf numFmtId="164" fontId="11" fillId="0" borderId="40" xfId="0" applyFont="1" applyBorder="1" applyAlignment="1">
      <alignment horizontal="center" vertical="center"/>
    </xf>
    <xf numFmtId="164" fontId="11" fillId="0" borderId="43" xfId="0" applyFont="1" applyBorder="1" applyAlignment="1">
      <alignment horizontal="center" vertical="center"/>
    </xf>
    <xf numFmtId="164" fontId="14" fillId="15" borderId="23" xfId="0" applyFont="1" applyFill="1" applyBorder="1" applyAlignment="1">
      <alignment horizontal="center"/>
    </xf>
    <xf numFmtId="164" fontId="14" fillId="15" borderId="24" xfId="0" applyFont="1" applyFill="1" applyBorder="1" applyAlignment="1">
      <alignment horizontal="center"/>
    </xf>
    <xf numFmtId="164" fontId="14" fillId="15" borderId="25" xfId="0" applyFont="1" applyFill="1" applyBorder="1" applyAlignment="1">
      <alignment horizontal="center"/>
    </xf>
    <xf numFmtId="164" fontId="14" fillId="15" borderId="28" xfId="0" applyFont="1" applyFill="1" applyBorder="1" applyAlignment="1">
      <alignment horizontal="center"/>
    </xf>
    <xf numFmtId="164" fontId="14" fillId="15" borderId="29" xfId="0" applyFont="1" applyFill="1" applyBorder="1" applyAlignment="1">
      <alignment horizontal="center"/>
    </xf>
    <xf numFmtId="164" fontId="14" fillId="15" borderId="30" xfId="0" applyFont="1" applyFill="1" applyBorder="1" applyAlignment="1">
      <alignment horizontal="center"/>
    </xf>
    <xf numFmtId="164" fontId="14" fillId="15" borderId="23" xfId="0" applyFont="1" applyFill="1" applyBorder="1" applyAlignment="1">
      <alignment horizontal="center" vertical="center"/>
    </xf>
    <xf numFmtId="164" fontId="14" fillId="15" borderId="24" xfId="0" applyFont="1" applyFill="1" applyBorder="1" applyAlignment="1">
      <alignment horizontal="center" vertical="center"/>
    </xf>
    <xf numFmtId="164" fontId="14" fillId="15" borderId="25" xfId="0" applyFont="1" applyFill="1" applyBorder="1" applyAlignment="1">
      <alignment horizontal="center" vertical="center"/>
    </xf>
    <xf numFmtId="164" fontId="14" fillId="15" borderId="26" xfId="0" applyFont="1" applyFill="1" applyBorder="1" applyAlignment="1">
      <alignment horizontal="center" vertical="center"/>
    </xf>
    <xf numFmtId="164" fontId="14" fillId="15" borderId="0" xfId="0" applyFont="1" applyFill="1" applyBorder="1" applyAlignment="1">
      <alignment horizontal="center" vertical="center"/>
    </xf>
    <xf numFmtId="164" fontId="14" fillId="15" borderId="27" xfId="0" applyFont="1" applyFill="1" applyBorder="1" applyAlignment="1">
      <alignment horizontal="center" vertical="center"/>
    </xf>
    <xf numFmtId="43" fontId="11" fillId="0" borderId="64" xfId="0" applyNumberFormat="1" applyFont="1" applyBorder="1" applyAlignment="1" applyProtection="1">
      <alignment horizontal="center"/>
    </xf>
    <xf numFmtId="43" fontId="11" fillId="0" borderId="65" xfId="0" applyNumberFormat="1" applyFont="1" applyBorder="1" applyAlignment="1" applyProtection="1">
      <alignment horizontal="center"/>
    </xf>
    <xf numFmtId="43" fontId="11" fillId="0" borderId="57" xfId="0" applyNumberFormat="1" applyFont="1" applyBorder="1" applyAlignment="1" applyProtection="1">
      <alignment horizontal="center"/>
    </xf>
    <xf numFmtId="43" fontId="11" fillId="0" borderId="48" xfId="0" applyNumberFormat="1" applyFont="1" applyBorder="1" applyAlignment="1" applyProtection="1">
      <alignment horizontal="center"/>
    </xf>
    <xf numFmtId="43" fontId="11" fillId="0" borderId="49" xfId="0" applyNumberFormat="1" applyFont="1" applyBorder="1" applyAlignment="1" applyProtection="1">
      <alignment horizontal="center"/>
    </xf>
    <xf numFmtId="43" fontId="11" fillId="0" borderId="50" xfId="0" applyNumberFormat="1" applyFont="1" applyBorder="1" applyAlignment="1" applyProtection="1">
      <alignment horizontal="center"/>
    </xf>
    <xf numFmtId="170" fontId="5" fillId="0" borderId="18" xfId="2" applyNumberFormat="1" applyFont="1" applyFill="1" applyBorder="1" applyAlignment="1">
      <alignment horizontal="left"/>
    </xf>
  </cellXfs>
  <cellStyles count="3">
    <cellStyle name="Currency" xfId="1" builtinId="4"/>
    <cellStyle name="Normal" xfId="0" builtinId="0"/>
    <cellStyle name="Normal_Book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7</xdr:row>
          <xdr:rowOff>19050</xdr:rowOff>
        </xdr:from>
        <xdr:to>
          <xdr:col>12</xdr:col>
          <xdr:colOff>66675</xdr:colOff>
          <xdr:row>9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272115</xdr:colOff>
      <xdr:row>13</xdr:row>
      <xdr:rowOff>152400</xdr:rowOff>
    </xdr:from>
    <xdr:to>
      <xdr:col>23</xdr:col>
      <xdr:colOff>653828</xdr:colOff>
      <xdr:row>62</xdr:row>
      <xdr:rowOff>193136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2115" y="2752725"/>
          <a:ext cx="14097713" cy="9841961"/>
        </a:xfrm>
        <a:prstGeom prst="rect">
          <a:avLst/>
        </a:prstGeom>
      </xdr:spPr>
    </xdr:pic>
    <xdr:clientData/>
  </xdr:twoCellAnchor>
  <xdr:oneCellAnchor>
    <xdr:from>
      <xdr:col>0</xdr:col>
      <xdr:colOff>30704</xdr:colOff>
      <xdr:row>72</xdr:row>
      <xdr:rowOff>66226</xdr:rowOff>
    </xdr:from>
    <xdr:ext cx="8480108" cy="6495209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04" y="14330866"/>
          <a:ext cx="8480108" cy="64952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0</xdr:col>
      <xdr:colOff>0</xdr:colOff>
      <xdr:row>63</xdr:row>
      <xdr:rowOff>56477</xdr:rowOff>
    </xdr:from>
    <xdr:ext cx="8565836" cy="164761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38037"/>
          <a:ext cx="8565836" cy="16476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13</xdr:col>
      <xdr:colOff>159590</xdr:colOff>
      <xdr:row>62</xdr:row>
      <xdr:rowOff>0</xdr:rowOff>
    </xdr:from>
    <xdr:ext cx="6894241" cy="572833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76870" y="12283440"/>
          <a:ext cx="6894241" cy="5728335"/>
        </a:xfrm>
        <a:prstGeom prst="rect">
          <a:avLst/>
        </a:prstGeom>
      </xdr:spPr>
    </xdr:pic>
    <xdr:clientData/>
  </xdr:oneCellAnchor>
  <xdr:oneCellAnchor>
    <xdr:from>
      <xdr:col>13</xdr:col>
      <xdr:colOff>138616</xdr:colOff>
      <xdr:row>90</xdr:row>
      <xdr:rowOff>148702</xdr:rowOff>
    </xdr:from>
    <xdr:ext cx="19289787" cy="830853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55896" y="17979502"/>
          <a:ext cx="19289787" cy="830853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AM56"/>
  <sheetViews>
    <sheetView showGridLines="0" tabSelected="1" topLeftCell="U16" zoomScale="110" zoomScaleNormal="110" workbookViewId="0">
      <selection activeCell="AI51" sqref="AI51"/>
    </sheetView>
  </sheetViews>
  <sheetFormatPr defaultColWidth="7.109375" defaultRowHeight="12.75" x14ac:dyDescent="0.2"/>
  <cols>
    <col min="1" max="1" width="12.88671875" style="1" bestFit="1" customWidth="1"/>
    <col min="2" max="4" width="12.77734375" style="1" customWidth="1"/>
    <col min="5" max="5" width="10.88671875" style="1" bestFit="1" customWidth="1"/>
    <col min="6" max="6" width="10.88671875" style="1" customWidth="1"/>
    <col min="7" max="7" width="8.44140625" style="1" bestFit="1" customWidth="1"/>
    <col min="8" max="8" width="10.88671875" style="1" bestFit="1" customWidth="1"/>
    <col min="9" max="9" width="12.21875" style="1" customWidth="1"/>
    <col min="10" max="16" width="11.77734375" style="1" customWidth="1"/>
    <col min="17" max="17" width="13.44140625" style="1" customWidth="1"/>
    <col min="18" max="20" width="11.77734375" style="1" customWidth="1"/>
    <col min="21" max="21" width="15.21875" style="1" customWidth="1"/>
    <col min="22" max="22" width="11.77734375" style="1" customWidth="1"/>
    <col min="23" max="23" width="15.44140625" style="1" customWidth="1"/>
    <col min="24" max="26" width="10.44140625" style="1" customWidth="1"/>
    <col min="27" max="27" width="9.44140625" style="1" bestFit="1" customWidth="1"/>
    <col min="28" max="28" width="10.44140625" style="1" bestFit="1" customWidth="1"/>
    <col min="29" max="29" width="12.44140625" style="1" customWidth="1"/>
    <col min="30" max="30" width="8" style="1" bestFit="1" customWidth="1"/>
    <col min="31" max="34" width="10.44140625" style="1" bestFit="1" customWidth="1"/>
    <col min="35" max="35" width="9.109375" style="1" customWidth="1"/>
    <col min="36" max="36" width="10.44140625" style="1" customWidth="1"/>
    <col min="37" max="37" width="10.33203125" style="1" customWidth="1"/>
    <col min="38" max="38" width="9.6640625" style="1" customWidth="1"/>
    <col min="39" max="16384" width="7.109375" style="1"/>
  </cols>
  <sheetData>
    <row r="1" spans="1:11" x14ac:dyDescent="0.2">
      <c r="A1" s="2" t="s">
        <v>0</v>
      </c>
      <c r="B1" s="3" t="s">
        <v>1</v>
      </c>
      <c r="C1" s="4"/>
      <c r="D1" s="5"/>
      <c r="E1" s="5"/>
      <c r="F1" s="6"/>
      <c r="G1" s="7"/>
    </row>
    <row r="2" spans="1:11" x14ac:dyDescent="0.2">
      <c r="A2" s="8" t="s">
        <v>2</v>
      </c>
      <c r="B2" s="3" t="s">
        <v>3</v>
      </c>
      <c r="C2" s="9"/>
      <c r="D2" s="10"/>
      <c r="E2" s="9"/>
      <c r="F2" s="6"/>
      <c r="H2" s="11"/>
      <c r="I2" s="11"/>
      <c r="J2" s="11"/>
      <c r="K2" s="11"/>
    </row>
    <row r="3" spans="1:11" x14ac:dyDescent="0.2">
      <c r="A3" s="8" t="s">
        <v>4</v>
      </c>
      <c r="B3" s="3" t="s">
        <v>5</v>
      </c>
      <c r="C3" s="9"/>
      <c r="D3" s="9"/>
      <c r="E3" s="9"/>
      <c r="F3" s="6"/>
      <c r="H3" s="11"/>
      <c r="I3" s="12"/>
      <c r="J3" s="12"/>
      <c r="K3" s="12"/>
    </row>
    <row r="4" spans="1:11" x14ac:dyDescent="0.2">
      <c r="A4" s="8" t="s">
        <v>6</v>
      </c>
      <c r="B4" s="3" t="s">
        <v>7</v>
      </c>
      <c r="C4" s="13"/>
      <c r="D4" s="11"/>
      <c r="E4" s="12"/>
      <c r="F4" s="12"/>
      <c r="G4" s="14"/>
      <c r="H4" s="15"/>
      <c r="I4" s="16"/>
      <c r="J4" s="17"/>
      <c r="K4" s="17"/>
    </row>
    <row r="5" spans="1:11" x14ac:dyDescent="0.2">
      <c r="A5" s="18" t="s">
        <v>8</v>
      </c>
      <c r="B5" s="19" t="s">
        <v>9</v>
      </c>
      <c r="C5" s="20"/>
      <c r="D5" s="21"/>
      <c r="E5" s="22"/>
      <c r="F5" s="17"/>
      <c r="G5" s="14"/>
      <c r="H5" s="15"/>
      <c r="I5" s="16"/>
      <c r="J5" s="17"/>
      <c r="K5" s="17"/>
    </row>
    <row r="6" spans="1:11" x14ac:dyDescent="0.2">
      <c r="A6" s="18" t="s">
        <v>10</v>
      </c>
      <c r="B6" s="23" t="s">
        <v>11</v>
      </c>
      <c r="C6" s="20"/>
      <c r="D6" s="24"/>
      <c r="E6" s="17"/>
      <c r="F6" s="17"/>
      <c r="G6" s="25"/>
      <c r="H6" s="25"/>
      <c r="I6" s="16"/>
      <c r="J6" s="26"/>
      <c r="K6" s="26"/>
    </row>
    <row r="7" spans="1:11" x14ac:dyDescent="0.2">
      <c r="A7" s="27" t="s">
        <v>12</v>
      </c>
      <c r="B7" s="28" t="s">
        <v>13</v>
      </c>
      <c r="C7" s="20"/>
      <c r="D7" s="24"/>
      <c r="E7" s="16"/>
      <c r="F7" s="16"/>
      <c r="G7" s="25"/>
      <c r="H7" s="25"/>
      <c r="I7" s="16"/>
      <c r="J7" s="26"/>
      <c r="K7" s="26"/>
    </row>
    <row r="8" spans="1:11" x14ac:dyDescent="0.2">
      <c r="A8" s="25" t="s">
        <v>73</v>
      </c>
      <c r="B8" s="28" t="s">
        <v>74</v>
      </c>
      <c r="C8" s="20"/>
      <c r="D8" s="24"/>
      <c r="E8" s="16"/>
      <c r="F8" s="16"/>
      <c r="G8" s="25"/>
      <c r="H8" s="25"/>
      <c r="I8" s="16"/>
      <c r="J8" s="26"/>
      <c r="K8" s="26"/>
    </row>
    <row r="9" spans="1:11" x14ac:dyDescent="0.2">
      <c r="A9" s="25"/>
      <c r="B9" s="29" t="s">
        <v>14</v>
      </c>
      <c r="C9" s="29" t="s">
        <v>14</v>
      </c>
      <c r="D9" s="29" t="s">
        <v>15</v>
      </c>
      <c r="E9" s="29" t="s">
        <v>16</v>
      </c>
      <c r="F9" s="16"/>
      <c r="G9" s="25"/>
      <c r="H9" s="25"/>
      <c r="I9" s="16"/>
      <c r="J9" s="26"/>
      <c r="K9" s="26"/>
    </row>
    <row r="10" spans="1:11" x14ac:dyDescent="0.2">
      <c r="B10" s="29" t="s">
        <v>17</v>
      </c>
      <c r="C10" s="29" t="s">
        <v>18</v>
      </c>
      <c r="D10" s="29"/>
      <c r="E10" s="29"/>
      <c r="F10" s="11"/>
      <c r="G10" s="11"/>
      <c r="H10" s="11"/>
      <c r="I10" s="229">
        <f>SUM(C27:AG27)</f>
        <v>318012.40000000002</v>
      </c>
    </row>
    <row r="11" spans="1:11" ht="13.5" customHeight="1" x14ac:dyDescent="0.2">
      <c r="A11" s="21" t="s">
        <v>19</v>
      </c>
      <c r="B11" s="30">
        <v>189665</v>
      </c>
      <c r="C11" s="30">
        <v>16750</v>
      </c>
      <c r="D11" s="30">
        <f>SUM(B11:C11)</f>
        <v>206415</v>
      </c>
      <c r="E11" s="30">
        <f>AH37</f>
        <v>158647.82999999999</v>
      </c>
    </row>
    <row r="12" spans="1:11" ht="13.5" customHeight="1" x14ac:dyDescent="0.2">
      <c r="A12" s="21" t="s">
        <v>72</v>
      </c>
      <c r="B12" s="30">
        <v>98818</v>
      </c>
      <c r="C12" s="30">
        <v>12780</v>
      </c>
      <c r="D12" s="30">
        <f>SUM(B12:C12)</f>
        <v>111598</v>
      </c>
      <c r="E12" s="30">
        <f>Z38</f>
        <v>0</v>
      </c>
      <c r="F12" s="1" t="s">
        <v>171</v>
      </c>
    </row>
    <row r="13" spans="1:11" ht="15" customHeight="1" x14ac:dyDescent="0.2">
      <c r="A13" s="5"/>
      <c r="B13" s="30"/>
      <c r="C13" s="30"/>
      <c r="D13" s="30">
        <f>SUM(B13:C13)</f>
        <v>0</v>
      </c>
      <c r="E13" s="30">
        <f>F39</f>
        <v>0</v>
      </c>
      <c r="F13" s="31"/>
    </row>
    <row r="14" spans="1:11" ht="14.25" customHeight="1" thickBot="1" x14ac:dyDescent="0.25">
      <c r="A14" s="32" t="s">
        <v>20</v>
      </c>
      <c r="B14" s="33">
        <f>SUM(B11:B13)</f>
        <v>288483</v>
      </c>
      <c r="C14" s="33">
        <f>SUM(C11:C13)</f>
        <v>29530</v>
      </c>
      <c r="D14" s="33">
        <f>SUM(D11:D13)</f>
        <v>318013</v>
      </c>
      <c r="E14" s="34"/>
      <c r="F14" s="7"/>
    </row>
    <row r="15" spans="1:11" ht="14.25" customHeight="1" thickTop="1" x14ac:dyDescent="0.2">
      <c r="A15" s="35"/>
      <c r="B15" s="36"/>
      <c r="C15" s="36"/>
      <c r="D15" s="36"/>
      <c r="E15" s="7"/>
      <c r="F15" s="7"/>
    </row>
    <row r="16" spans="1:11" ht="8.25" customHeight="1" thickBot="1" x14ac:dyDescent="0.25">
      <c r="A16" s="5"/>
      <c r="B16" s="37"/>
      <c r="C16" s="38"/>
      <c r="D16" s="7"/>
      <c r="E16" s="7"/>
      <c r="F16" s="11"/>
      <c r="G16" s="7"/>
    </row>
    <row r="17" spans="1:38" ht="30" customHeight="1" thickBot="1" x14ac:dyDescent="0.25">
      <c r="A17" s="39" t="s">
        <v>21</v>
      </c>
      <c r="B17" s="39" t="s">
        <v>22</v>
      </c>
      <c r="C17" s="39" t="s">
        <v>23</v>
      </c>
      <c r="D17" s="39" t="s">
        <v>24</v>
      </c>
      <c r="E17" s="39" t="s">
        <v>25</v>
      </c>
      <c r="F17" s="39" t="s">
        <v>26</v>
      </c>
      <c r="G17" s="39" t="s">
        <v>27</v>
      </c>
      <c r="H17" s="39" t="s">
        <v>28</v>
      </c>
      <c r="I17" s="39" t="s">
        <v>29</v>
      </c>
    </row>
    <row r="18" spans="1:38" ht="14.25" customHeight="1" thickBot="1" x14ac:dyDescent="0.25">
      <c r="A18" s="40" t="s">
        <v>30</v>
      </c>
      <c r="B18" s="40" t="s">
        <v>31</v>
      </c>
      <c r="C18" s="40" t="s">
        <v>32</v>
      </c>
      <c r="D18" s="40" t="s">
        <v>33</v>
      </c>
      <c r="E18" s="40" t="s">
        <v>34</v>
      </c>
      <c r="F18" s="40" t="s">
        <v>35</v>
      </c>
      <c r="G18" s="40"/>
      <c r="H18" s="41" t="s">
        <v>56</v>
      </c>
      <c r="I18" s="42">
        <v>189665</v>
      </c>
      <c r="J18" s="43"/>
    </row>
    <row r="19" spans="1:38" ht="14.25" customHeight="1" thickBot="1" x14ac:dyDescent="0.25">
      <c r="A19" s="40" t="s">
        <v>30</v>
      </c>
      <c r="B19" s="40" t="s">
        <v>31</v>
      </c>
      <c r="C19" s="40" t="s">
        <v>36</v>
      </c>
      <c r="D19" s="40" t="s">
        <v>33</v>
      </c>
      <c r="E19" s="40" t="s">
        <v>34</v>
      </c>
      <c r="F19" s="40" t="s">
        <v>37</v>
      </c>
      <c r="G19" s="40"/>
      <c r="H19" s="44"/>
      <c r="I19" s="42">
        <v>16750</v>
      </c>
      <c r="J19" s="45" t="s">
        <v>38</v>
      </c>
    </row>
    <row r="20" spans="1:38" ht="14.25" customHeight="1" thickBot="1" x14ac:dyDescent="0.25">
      <c r="A20" s="46" t="s">
        <v>30</v>
      </c>
      <c r="B20" s="46" t="s">
        <v>31</v>
      </c>
      <c r="C20" s="46" t="s">
        <v>32</v>
      </c>
      <c r="D20" s="46" t="s">
        <v>64</v>
      </c>
      <c r="E20" s="46" t="s">
        <v>34</v>
      </c>
      <c r="F20" s="46" t="s">
        <v>35</v>
      </c>
      <c r="G20" s="46"/>
      <c r="H20" s="44" t="s">
        <v>60</v>
      </c>
      <c r="I20" s="47" t="s">
        <v>62</v>
      </c>
      <c r="J20" s="43"/>
    </row>
    <row r="21" spans="1:38" ht="14.25" customHeight="1" thickBot="1" x14ac:dyDescent="0.25">
      <c r="A21" s="46" t="s">
        <v>30</v>
      </c>
      <c r="B21" s="46" t="s">
        <v>31</v>
      </c>
      <c r="C21" s="46" t="s">
        <v>32</v>
      </c>
      <c r="D21" s="46" t="s">
        <v>64</v>
      </c>
      <c r="E21" s="46" t="s">
        <v>34</v>
      </c>
      <c r="F21" s="46" t="s">
        <v>35</v>
      </c>
      <c r="G21" s="46"/>
      <c r="H21" s="44" t="s">
        <v>61</v>
      </c>
      <c r="I21" s="47" t="s">
        <v>63</v>
      </c>
      <c r="J21" s="43"/>
    </row>
    <row r="22" spans="1:38" ht="13.5" thickBot="1" x14ac:dyDescent="0.25">
      <c r="A22" s="46" t="s">
        <v>30</v>
      </c>
      <c r="B22" s="46" t="s">
        <v>31</v>
      </c>
      <c r="C22" s="46" t="s">
        <v>36</v>
      </c>
      <c r="D22" s="46" t="s">
        <v>182</v>
      </c>
      <c r="E22" s="46" t="s">
        <v>34</v>
      </c>
      <c r="F22" s="46" t="s">
        <v>37</v>
      </c>
      <c r="G22" s="46" t="s">
        <v>39</v>
      </c>
      <c r="H22" s="44"/>
      <c r="I22" s="47" t="s">
        <v>188</v>
      </c>
      <c r="J22" s="43"/>
    </row>
    <row r="23" spans="1:38" ht="25.9" hidden="1" customHeight="1" thickBot="1" x14ac:dyDescent="0.25">
      <c r="A23" s="48"/>
      <c r="B23" s="48"/>
      <c r="C23" s="48"/>
      <c r="D23" s="48"/>
      <c r="E23" s="48"/>
      <c r="F23" s="48"/>
      <c r="G23" s="48"/>
      <c r="H23" s="48"/>
      <c r="J23" s="43"/>
    </row>
    <row r="24" spans="1:38" ht="13.5" hidden="1" thickBot="1" x14ac:dyDescent="0.25">
      <c r="B24" s="48"/>
      <c r="C24" s="48"/>
      <c r="D24" s="48"/>
      <c r="E24" s="48"/>
      <c r="F24" s="48"/>
      <c r="G24" s="48"/>
      <c r="H24" s="48"/>
      <c r="I24" s="43">
        <f>SUM(J17:J22)</f>
        <v>0</v>
      </c>
    </row>
    <row r="25" spans="1:38" ht="88.5" hidden="1" customHeight="1" thickBot="1" x14ac:dyDescent="0.25">
      <c r="A25" s="5"/>
      <c r="B25" s="245" t="s">
        <v>76</v>
      </c>
      <c r="C25" s="246"/>
      <c r="D25" s="245" t="s">
        <v>75</v>
      </c>
      <c r="E25" s="246"/>
      <c r="F25" s="245" t="s">
        <v>175</v>
      </c>
      <c r="G25" s="246"/>
      <c r="H25" s="247" t="s">
        <v>179</v>
      </c>
      <c r="I25" s="241"/>
      <c r="J25" s="240" t="s">
        <v>65</v>
      </c>
      <c r="K25" s="241"/>
      <c r="L25" s="240" t="s">
        <v>66</v>
      </c>
      <c r="M25" s="241"/>
      <c r="N25" s="247" t="s">
        <v>174</v>
      </c>
      <c r="O25" s="241"/>
      <c r="P25" s="240" t="s">
        <v>67</v>
      </c>
      <c r="Q25" s="241"/>
      <c r="R25" s="240" t="s">
        <v>68</v>
      </c>
      <c r="S25" s="241"/>
      <c r="T25" s="240" t="s">
        <v>69</v>
      </c>
      <c r="U25" s="241"/>
      <c r="V25" s="247" t="s">
        <v>176</v>
      </c>
      <c r="W25" s="241"/>
      <c r="X25" s="240" t="s">
        <v>70</v>
      </c>
      <c r="Y25" s="241"/>
      <c r="Z25" s="240" t="s">
        <v>178</v>
      </c>
      <c r="AA25" s="241"/>
      <c r="AB25" s="242" t="s">
        <v>177</v>
      </c>
      <c r="AC25" s="243"/>
      <c r="AD25" s="244" t="s">
        <v>55</v>
      </c>
      <c r="AE25" s="243"/>
      <c r="AF25" s="244" t="s">
        <v>54</v>
      </c>
      <c r="AG25" s="243"/>
      <c r="AH25" s="49"/>
      <c r="AI25" s="50"/>
      <c r="AJ25" s="51"/>
      <c r="AK25" s="7"/>
    </row>
    <row r="26" spans="1:38" ht="44.45" hidden="1" customHeight="1" thickBot="1" x14ac:dyDescent="0.25">
      <c r="A26" s="52" t="s">
        <v>40</v>
      </c>
      <c r="B26" s="53" t="s">
        <v>41</v>
      </c>
      <c r="C26" s="54" t="s">
        <v>42</v>
      </c>
      <c r="D26" s="53" t="s">
        <v>41</v>
      </c>
      <c r="E26" s="54" t="s">
        <v>42</v>
      </c>
      <c r="F26" s="53" t="s">
        <v>41</v>
      </c>
      <c r="G26" s="54" t="s">
        <v>42</v>
      </c>
      <c r="H26" s="53" t="s">
        <v>41</v>
      </c>
      <c r="I26" s="54" t="s">
        <v>42</v>
      </c>
      <c r="J26" s="53" t="s">
        <v>41</v>
      </c>
      <c r="K26" s="54" t="s">
        <v>42</v>
      </c>
      <c r="L26" s="53" t="s">
        <v>41</v>
      </c>
      <c r="M26" s="54" t="s">
        <v>42</v>
      </c>
      <c r="N26" s="53" t="s">
        <v>41</v>
      </c>
      <c r="O26" s="54" t="s">
        <v>42</v>
      </c>
      <c r="P26" s="53" t="s">
        <v>41</v>
      </c>
      <c r="Q26" s="54" t="s">
        <v>42</v>
      </c>
      <c r="R26" s="53" t="s">
        <v>41</v>
      </c>
      <c r="S26" s="54" t="s">
        <v>42</v>
      </c>
      <c r="T26" s="53" t="s">
        <v>41</v>
      </c>
      <c r="U26" s="54" t="s">
        <v>42</v>
      </c>
      <c r="V26" s="53" t="s">
        <v>41</v>
      </c>
      <c r="W26" s="54" t="s">
        <v>42</v>
      </c>
      <c r="X26" s="53" t="s">
        <v>41</v>
      </c>
      <c r="Y26" s="54" t="s">
        <v>42</v>
      </c>
      <c r="Z26" s="53" t="s">
        <v>41</v>
      </c>
      <c r="AA26" s="54" t="s">
        <v>42</v>
      </c>
      <c r="AB26" s="53" t="s">
        <v>41</v>
      </c>
      <c r="AC26" s="54" t="s">
        <v>42</v>
      </c>
      <c r="AD26" s="53" t="s">
        <v>41</v>
      </c>
      <c r="AE26" s="54" t="s">
        <v>42</v>
      </c>
      <c r="AF26" s="53" t="s">
        <v>41</v>
      </c>
      <c r="AG26" s="54" t="s">
        <v>42</v>
      </c>
      <c r="AH26" s="55" t="s">
        <v>43</v>
      </c>
      <c r="AI26" s="56" t="s">
        <v>44</v>
      </c>
      <c r="AJ26" s="57" t="s">
        <v>45</v>
      </c>
      <c r="AK26" s="58" t="s">
        <v>46</v>
      </c>
    </row>
    <row r="27" spans="1:38" hidden="1" x14ac:dyDescent="0.2">
      <c r="A27" s="59" t="s">
        <v>47</v>
      </c>
      <c r="B27" s="60"/>
      <c r="C27" s="61">
        <v>12000</v>
      </c>
      <c r="D27" s="60"/>
      <c r="E27" s="61">
        <f>4000-400</f>
        <v>3600</v>
      </c>
      <c r="F27" s="60"/>
      <c r="G27" s="61">
        <f>400+4260</f>
        <v>4660</v>
      </c>
      <c r="H27" s="60"/>
      <c r="I27" s="61">
        <v>41790</v>
      </c>
      <c r="J27" s="60"/>
      <c r="K27" s="61">
        <f>15813-3162.6</f>
        <v>12650.4</v>
      </c>
      <c r="L27" s="60"/>
      <c r="M27" s="61">
        <f>5271-527</f>
        <v>4744</v>
      </c>
      <c r="N27" s="60"/>
      <c r="O27" s="61">
        <f>3690+4260</f>
        <v>7950</v>
      </c>
      <c r="P27" s="60"/>
      <c r="Q27" s="61">
        <v>15874</v>
      </c>
      <c r="R27" s="60"/>
      <c r="S27" s="61">
        <v>10109</v>
      </c>
      <c r="T27" s="60"/>
      <c r="U27" s="61">
        <f>3370-337</f>
        <v>3033</v>
      </c>
      <c r="V27" s="60"/>
      <c r="W27" s="61">
        <f>337</f>
        <v>337</v>
      </c>
      <c r="X27" s="60"/>
      <c r="Y27" s="61">
        <v>31188</v>
      </c>
      <c r="Z27" s="60"/>
      <c r="AA27" s="61">
        <f>25000</f>
        <v>25000</v>
      </c>
      <c r="AB27" s="60"/>
      <c r="AC27" s="61">
        <v>4260</v>
      </c>
      <c r="AD27" s="60"/>
      <c r="AE27" s="61">
        <f>42543+66000</f>
        <v>108543</v>
      </c>
      <c r="AF27" s="60"/>
      <c r="AG27" s="61">
        <f>12274+20000</f>
        <v>32274</v>
      </c>
      <c r="AH27" s="62">
        <f>SUM(B27:AG27)</f>
        <v>318012.40000000002</v>
      </c>
      <c r="AI27" s="63"/>
      <c r="AJ27" s="64"/>
      <c r="AK27" s="65"/>
    </row>
    <row r="28" spans="1:38" hidden="1" x14ac:dyDescent="0.2">
      <c r="A28" s="66">
        <v>42614</v>
      </c>
      <c r="B28" s="67"/>
      <c r="C28" s="68">
        <f>C27-B28</f>
        <v>12000</v>
      </c>
      <c r="D28" s="67"/>
      <c r="E28" s="68">
        <f>E27-D28</f>
        <v>3600</v>
      </c>
      <c r="F28" s="67"/>
      <c r="G28" s="68">
        <f>G27-F28</f>
        <v>4660</v>
      </c>
      <c r="H28" s="227">
        <v>16750</v>
      </c>
      <c r="I28" s="68">
        <f>I27-H28</f>
        <v>25040</v>
      </c>
      <c r="J28" s="67"/>
      <c r="K28" s="68">
        <f>K27-J28</f>
        <v>12650.4</v>
      </c>
      <c r="L28" s="67"/>
      <c r="M28" s="68">
        <f>M27-L28</f>
        <v>4744</v>
      </c>
      <c r="N28" s="67"/>
      <c r="O28" s="68">
        <f>O27-N28</f>
        <v>7950</v>
      </c>
      <c r="P28" s="67"/>
      <c r="Q28" s="68">
        <f>Q27-P28</f>
        <v>15874</v>
      </c>
      <c r="R28" s="67"/>
      <c r="S28" s="68">
        <f>S27-R28</f>
        <v>10109</v>
      </c>
      <c r="T28" s="67"/>
      <c r="U28" s="68">
        <f>U27-T28</f>
        <v>3033</v>
      </c>
      <c r="V28" s="67"/>
      <c r="W28" s="68">
        <f>W27-V28</f>
        <v>337</v>
      </c>
      <c r="X28" s="67"/>
      <c r="Y28" s="68">
        <f>Y27-X28</f>
        <v>31188</v>
      </c>
      <c r="Z28" s="67"/>
      <c r="AA28" s="68">
        <f>AA27-Z28</f>
        <v>25000</v>
      </c>
      <c r="AB28" s="67"/>
      <c r="AC28" s="68">
        <f>AC27-AB28</f>
        <v>4260</v>
      </c>
      <c r="AD28" s="67"/>
      <c r="AE28" s="68">
        <f>AE27-AD28</f>
        <v>108543</v>
      </c>
      <c r="AF28" s="67"/>
      <c r="AG28" s="68">
        <f>AG27-AF28</f>
        <v>32274</v>
      </c>
      <c r="AH28" s="69">
        <f>H28+B28+D28+F28+J28+L28+N28+P28+R28+T28+V28+X28+Z28+AB28+AD28+AF28</f>
        <v>16750</v>
      </c>
      <c r="AI28" s="70" t="s">
        <v>48</v>
      </c>
      <c r="AJ28" s="71" t="s">
        <v>49</v>
      </c>
      <c r="AK28" s="72">
        <v>42802</v>
      </c>
      <c r="AL28" s="1" t="s">
        <v>172</v>
      </c>
    </row>
    <row r="29" spans="1:38" hidden="1" x14ac:dyDescent="0.2">
      <c r="A29" s="66">
        <v>42675</v>
      </c>
      <c r="B29" s="227">
        <v>12000</v>
      </c>
      <c r="C29" s="68">
        <f>C28-B29</f>
        <v>0</v>
      </c>
      <c r="D29" s="67"/>
      <c r="E29" s="68">
        <f>E28-D29</f>
        <v>3600</v>
      </c>
      <c r="F29" s="67"/>
      <c r="G29" s="68">
        <f>G28-F29</f>
        <v>4660</v>
      </c>
      <c r="H29" s="227">
        <v>25040</v>
      </c>
      <c r="I29" s="68">
        <f>I28-H29</f>
        <v>0</v>
      </c>
      <c r="J29" s="227">
        <v>12650.4</v>
      </c>
      <c r="K29" s="68">
        <f>K28-J29</f>
        <v>0</v>
      </c>
      <c r="L29" s="67"/>
      <c r="M29" s="68">
        <f>M28-L29</f>
        <v>4744</v>
      </c>
      <c r="N29" s="67"/>
      <c r="O29" s="68">
        <f>O28-N29</f>
        <v>7950</v>
      </c>
      <c r="P29" s="227">
        <v>12699.2</v>
      </c>
      <c r="Q29" s="68">
        <f>Q28-P29</f>
        <v>3174.7999999999993</v>
      </c>
      <c r="R29" s="227">
        <v>10109</v>
      </c>
      <c r="S29" s="68">
        <f>S28-R29</f>
        <v>0</v>
      </c>
      <c r="T29" s="67"/>
      <c r="U29" s="68">
        <f>U28-T29</f>
        <v>3033</v>
      </c>
      <c r="V29" s="228"/>
      <c r="W29" s="68">
        <f>W28-V29</f>
        <v>337</v>
      </c>
      <c r="X29" s="67"/>
      <c r="Y29" s="68">
        <f>Y28-X29</f>
        <v>31188</v>
      </c>
      <c r="Z29" s="67"/>
      <c r="AA29" s="68">
        <f>AA28-Z29</f>
        <v>25000</v>
      </c>
      <c r="AB29" s="228"/>
      <c r="AC29" s="68">
        <f>AC28-AB29</f>
        <v>4260</v>
      </c>
      <c r="AD29" s="227">
        <f>2097.41+5778</f>
        <v>7875.41</v>
      </c>
      <c r="AE29" s="68">
        <f>AE28-AD29</f>
        <v>100667.59</v>
      </c>
      <c r="AF29" s="227">
        <f>605.12+1667</f>
        <v>2272.12</v>
      </c>
      <c r="AG29" s="68">
        <f>AG28-AF29</f>
        <v>30001.88</v>
      </c>
      <c r="AH29" s="69">
        <f t="shared" ref="AH29:AH35" si="0">H29+B29+D29+F29+J29+L29+N29+P29+R29+T29+V29+X29+Z29+AB29+AD29+AF29</f>
        <v>82646.13</v>
      </c>
      <c r="AI29" s="70" t="s">
        <v>48</v>
      </c>
      <c r="AJ29" s="71" t="s">
        <v>49</v>
      </c>
      <c r="AK29" s="72">
        <v>42802</v>
      </c>
      <c r="AL29" s="1" t="s">
        <v>172</v>
      </c>
    </row>
    <row r="30" spans="1:38" hidden="1" x14ac:dyDescent="0.2">
      <c r="A30" s="66" t="s">
        <v>50</v>
      </c>
      <c r="B30" s="67"/>
      <c r="C30" s="68">
        <f>C29-B30</f>
        <v>0</v>
      </c>
      <c r="D30" s="227">
        <v>2800</v>
      </c>
      <c r="E30" s="68">
        <f>E29-D30</f>
        <v>800</v>
      </c>
      <c r="F30" s="67"/>
      <c r="G30" s="68">
        <f>G29-F30</f>
        <v>4660</v>
      </c>
      <c r="H30" s="67"/>
      <c r="I30" s="68">
        <f>I29-H30</f>
        <v>0</v>
      </c>
      <c r="J30" s="67"/>
      <c r="K30" s="68">
        <f>K29-J30</f>
        <v>0</v>
      </c>
      <c r="L30" s="227">
        <v>3162.6</v>
      </c>
      <c r="M30" s="68">
        <f>M29-L30</f>
        <v>1581.4</v>
      </c>
      <c r="N30" s="228"/>
      <c r="O30" s="68">
        <f>O29-N30</f>
        <v>7950</v>
      </c>
      <c r="P30" s="227">
        <v>1904.88</v>
      </c>
      <c r="Q30" s="68">
        <f>Q29-P30</f>
        <v>1269.9199999999992</v>
      </c>
      <c r="R30" s="67"/>
      <c r="S30" s="68">
        <f>S29-R30</f>
        <v>0</v>
      </c>
      <c r="T30" s="227">
        <v>2022</v>
      </c>
      <c r="U30" s="68">
        <f>U29-T30</f>
        <v>1011</v>
      </c>
      <c r="V30" s="228"/>
      <c r="W30" s="68">
        <f>W29-V30</f>
        <v>337</v>
      </c>
      <c r="X30" s="67"/>
      <c r="Y30" s="68">
        <f>Y29-X30</f>
        <v>31188</v>
      </c>
      <c r="Z30" s="67"/>
      <c r="AA30" s="68">
        <f>AA29-Z30</f>
        <v>25000</v>
      </c>
      <c r="AB30" s="228"/>
      <c r="AC30" s="68">
        <f>AC29-AB30</f>
        <v>4260</v>
      </c>
      <c r="AD30" s="67"/>
      <c r="AE30" s="68">
        <f>AE29-AD30</f>
        <v>100667.59</v>
      </c>
      <c r="AF30" s="67"/>
      <c r="AG30" s="68">
        <f>AG29-AF30</f>
        <v>30001.88</v>
      </c>
      <c r="AH30" s="69">
        <f t="shared" si="0"/>
        <v>9889.48</v>
      </c>
      <c r="AI30" s="70" t="s">
        <v>51</v>
      </c>
      <c r="AJ30" s="73" t="s">
        <v>52</v>
      </c>
      <c r="AK30" s="74">
        <v>42906</v>
      </c>
      <c r="AL30" s="1" t="s">
        <v>173</v>
      </c>
    </row>
    <row r="31" spans="1:38" hidden="1" x14ac:dyDescent="0.2">
      <c r="A31" s="66" t="s">
        <v>71</v>
      </c>
      <c r="B31" s="67"/>
      <c r="C31" s="68">
        <f>C30-B31</f>
        <v>0</v>
      </c>
      <c r="D31" s="67"/>
      <c r="E31" s="68">
        <f>E30-D31</f>
        <v>800</v>
      </c>
      <c r="F31" s="67"/>
      <c r="G31" s="68">
        <f>G30-F31</f>
        <v>4660</v>
      </c>
      <c r="H31" s="67"/>
      <c r="I31" s="68">
        <f>I30-H31</f>
        <v>0</v>
      </c>
      <c r="J31" s="67"/>
      <c r="K31" s="68">
        <f>K30-J31</f>
        <v>0</v>
      </c>
      <c r="L31" s="67"/>
      <c r="M31" s="68">
        <f>M30-L31</f>
        <v>1581.4</v>
      </c>
      <c r="N31" s="228"/>
      <c r="O31" s="68">
        <f>O30-N31</f>
        <v>7950</v>
      </c>
      <c r="P31" s="67"/>
      <c r="Q31" s="68">
        <f>Q30-P31</f>
        <v>1269.9199999999992</v>
      </c>
      <c r="R31" s="67"/>
      <c r="S31" s="68">
        <f>S30-R31</f>
        <v>0</v>
      </c>
      <c r="T31" s="67"/>
      <c r="U31" s="68">
        <f>U30-T31</f>
        <v>1011</v>
      </c>
      <c r="V31" s="228"/>
      <c r="W31" s="68">
        <f>W30-V31</f>
        <v>337</v>
      </c>
      <c r="X31" s="67"/>
      <c r="Y31" s="68">
        <f>Y30-X31</f>
        <v>31188</v>
      </c>
      <c r="Z31" s="67"/>
      <c r="AA31" s="68">
        <f>AA30-Z31</f>
        <v>25000</v>
      </c>
      <c r="AB31" s="228"/>
      <c r="AC31" s="68">
        <f>AC30-AB31</f>
        <v>4260</v>
      </c>
      <c r="AD31" s="227">
        <v>23122</v>
      </c>
      <c r="AE31" s="68">
        <f>AE30-AD31</f>
        <v>77545.59</v>
      </c>
      <c r="AF31" s="227">
        <v>6688</v>
      </c>
      <c r="AG31" s="68">
        <f>AG30-AF31</f>
        <v>23313.88</v>
      </c>
      <c r="AH31" s="69">
        <f t="shared" si="0"/>
        <v>29810</v>
      </c>
      <c r="AI31" s="70" t="s">
        <v>51</v>
      </c>
      <c r="AJ31" s="73" t="s">
        <v>52</v>
      </c>
      <c r="AK31" s="74">
        <v>42906</v>
      </c>
      <c r="AL31" s="1" t="s">
        <v>173</v>
      </c>
    </row>
    <row r="32" spans="1:38" hidden="1" x14ac:dyDescent="0.2">
      <c r="A32" s="66" t="s">
        <v>50</v>
      </c>
      <c r="B32" s="67"/>
      <c r="C32" s="68">
        <f t="shared" ref="C32:C35" si="1">C31-B32</f>
        <v>0</v>
      </c>
      <c r="D32" s="227">
        <v>800</v>
      </c>
      <c r="E32" s="68">
        <f t="shared" ref="E32:E35" si="2">E31-D32</f>
        <v>0</v>
      </c>
      <c r="F32" s="67"/>
      <c r="G32" s="68">
        <f t="shared" ref="G32:G35" si="3">G31-F32</f>
        <v>4660</v>
      </c>
      <c r="H32" s="67"/>
      <c r="I32" s="68">
        <f t="shared" ref="I32:I35" si="4">I31-H32</f>
        <v>0</v>
      </c>
      <c r="J32" s="67"/>
      <c r="K32" s="68">
        <f t="shared" ref="K32:K35" si="5">K31-J32</f>
        <v>0</v>
      </c>
      <c r="L32" s="227">
        <v>1581.3</v>
      </c>
      <c r="M32" s="68">
        <f t="shared" ref="M32:M35" si="6">M31-L32</f>
        <v>0.10000000000013642</v>
      </c>
      <c r="N32" s="228"/>
      <c r="O32" s="68">
        <f t="shared" ref="O32:O35" si="7">O31-N32</f>
        <v>7950</v>
      </c>
      <c r="P32" s="227">
        <v>1269.92</v>
      </c>
      <c r="Q32" s="68">
        <f t="shared" ref="Q32:Q35" si="8">Q31-P32</f>
        <v>0</v>
      </c>
      <c r="R32" s="67"/>
      <c r="S32" s="68">
        <f t="shared" ref="S32:S35" si="9">S31-R32</f>
        <v>0</v>
      </c>
      <c r="T32" s="227">
        <v>1011</v>
      </c>
      <c r="U32" s="68">
        <f t="shared" ref="U32:U35" si="10">U31-T32</f>
        <v>0</v>
      </c>
      <c r="V32" s="228"/>
      <c r="W32" s="68">
        <f t="shared" ref="W32:W35" si="11">W31-V32</f>
        <v>337</v>
      </c>
      <c r="X32" s="67"/>
      <c r="Y32" s="68">
        <f t="shared" ref="Y32:Y35" si="12">Y31-X32</f>
        <v>31188</v>
      </c>
      <c r="Z32" s="67"/>
      <c r="AA32" s="68">
        <f t="shared" ref="AA32:AA35" si="13">AA31-Z32</f>
        <v>25000</v>
      </c>
      <c r="AB32" s="228"/>
      <c r="AC32" s="68">
        <f t="shared" ref="AC32:AC35" si="14">AC31-AB32</f>
        <v>4260</v>
      </c>
      <c r="AD32" s="67"/>
      <c r="AE32" s="68">
        <f t="shared" ref="AE32" si="15">AE31-AD32</f>
        <v>77545.59</v>
      </c>
      <c r="AF32" s="67"/>
      <c r="AG32" s="68">
        <f t="shared" ref="AG32:AG35" si="16">AG31-AF32</f>
        <v>23313.88</v>
      </c>
      <c r="AH32" s="69">
        <f t="shared" si="0"/>
        <v>4662.22</v>
      </c>
      <c r="AI32" s="70" t="s">
        <v>57</v>
      </c>
      <c r="AJ32" s="225" t="s">
        <v>58</v>
      </c>
      <c r="AK32" s="72">
        <v>43009</v>
      </c>
    </row>
    <row r="33" spans="1:38" hidden="1" x14ac:dyDescent="0.2">
      <c r="A33" s="66">
        <v>42887</v>
      </c>
      <c r="B33" s="67"/>
      <c r="C33" s="68">
        <f t="shared" ref="C33:C34" si="17">C32-B33</f>
        <v>0</v>
      </c>
      <c r="D33" s="67"/>
      <c r="E33" s="68">
        <f t="shared" ref="E33:E34" si="18">E32-D33</f>
        <v>0</v>
      </c>
      <c r="F33" s="67"/>
      <c r="G33" s="68">
        <f t="shared" si="3"/>
        <v>4660</v>
      </c>
      <c r="H33" s="67"/>
      <c r="I33" s="68">
        <f t="shared" ref="I33:I34" si="19">I32-H33</f>
        <v>0</v>
      </c>
      <c r="J33" s="67"/>
      <c r="K33" s="68">
        <f t="shared" ref="K33:K34" si="20">K32-J33</f>
        <v>0</v>
      </c>
      <c r="L33" s="67"/>
      <c r="M33" s="68">
        <f t="shared" ref="M33:M34" si="21">M32-L33</f>
        <v>0.10000000000013642</v>
      </c>
      <c r="N33" s="67"/>
      <c r="O33" s="68">
        <f t="shared" si="7"/>
        <v>7950</v>
      </c>
      <c r="P33" s="67"/>
      <c r="Q33" s="68">
        <f t="shared" ref="Q33:Q34" si="22">Q32-P33</f>
        <v>0</v>
      </c>
      <c r="R33" s="67"/>
      <c r="S33" s="68">
        <f t="shared" ref="S33:S34" si="23">S32-R33</f>
        <v>0</v>
      </c>
      <c r="T33" s="67"/>
      <c r="U33" s="68">
        <f t="shared" ref="U33:U34" si="24">U32-T33</f>
        <v>0</v>
      </c>
      <c r="V33" s="228"/>
      <c r="W33" s="68">
        <f t="shared" si="11"/>
        <v>337</v>
      </c>
      <c r="X33" s="67"/>
      <c r="Y33" s="68">
        <f t="shared" si="12"/>
        <v>31188</v>
      </c>
      <c r="Z33" s="67"/>
      <c r="AA33" s="68">
        <f t="shared" ref="AA33:AA34" si="25">AA32-Z33</f>
        <v>25000</v>
      </c>
      <c r="AB33" s="228"/>
      <c r="AC33" s="68">
        <f t="shared" si="14"/>
        <v>4260</v>
      </c>
      <c r="AD33" s="227">
        <v>5778</v>
      </c>
      <c r="AE33" s="68">
        <f t="shared" ref="AE33:AE35" si="26">AE32-AD33</f>
        <v>71767.59</v>
      </c>
      <c r="AF33" s="227">
        <v>1667</v>
      </c>
      <c r="AG33" s="68">
        <f t="shared" ref="AG33:AG34" si="27">AG32-AF33</f>
        <v>21646.880000000001</v>
      </c>
      <c r="AH33" s="69">
        <f t="shared" si="0"/>
        <v>7445</v>
      </c>
      <c r="AI33" s="70" t="s">
        <v>57</v>
      </c>
      <c r="AJ33" s="225" t="s">
        <v>58</v>
      </c>
      <c r="AK33" s="72">
        <v>43009</v>
      </c>
    </row>
    <row r="34" spans="1:38" hidden="1" x14ac:dyDescent="0.2">
      <c r="A34" s="66">
        <v>42856</v>
      </c>
      <c r="B34" s="67"/>
      <c r="C34" s="68">
        <f t="shared" si="17"/>
        <v>0</v>
      </c>
      <c r="D34" s="67"/>
      <c r="E34" s="68">
        <f t="shared" si="18"/>
        <v>0</v>
      </c>
      <c r="F34" s="67"/>
      <c r="G34" s="68">
        <f t="shared" si="3"/>
        <v>4660</v>
      </c>
      <c r="H34" s="67"/>
      <c r="I34" s="68">
        <f t="shared" si="19"/>
        <v>0</v>
      </c>
      <c r="J34" s="67"/>
      <c r="K34" s="68">
        <f t="shared" si="20"/>
        <v>0</v>
      </c>
      <c r="L34" s="67"/>
      <c r="M34" s="68">
        <f t="shared" si="21"/>
        <v>0.10000000000013642</v>
      </c>
      <c r="N34" s="67"/>
      <c r="O34" s="68">
        <f t="shared" si="7"/>
        <v>7950</v>
      </c>
      <c r="P34" s="67"/>
      <c r="Q34" s="68">
        <f t="shared" si="22"/>
        <v>0</v>
      </c>
      <c r="R34" s="67"/>
      <c r="S34" s="68">
        <f t="shared" si="23"/>
        <v>0</v>
      </c>
      <c r="T34" s="67"/>
      <c r="U34" s="68">
        <f t="shared" si="24"/>
        <v>0</v>
      </c>
      <c r="V34" s="67"/>
      <c r="W34" s="68">
        <f t="shared" si="11"/>
        <v>337</v>
      </c>
      <c r="X34" s="67"/>
      <c r="Y34" s="68">
        <f t="shared" si="12"/>
        <v>31188</v>
      </c>
      <c r="Z34" s="67"/>
      <c r="AA34" s="68">
        <f t="shared" si="25"/>
        <v>25000</v>
      </c>
      <c r="AB34" s="228"/>
      <c r="AC34" s="68">
        <f t="shared" si="14"/>
        <v>4260</v>
      </c>
      <c r="AD34" s="227">
        <v>5778</v>
      </c>
      <c r="AE34" s="68">
        <f t="shared" si="26"/>
        <v>65989.59</v>
      </c>
      <c r="AF34" s="227">
        <v>1667</v>
      </c>
      <c r="AG34" s="68">
        <f t="shared" si="27"/>
        <v>19979.88</v>
      </c>
      <c r="AH34" s="69">
        <f t="shared" si="0"/>
        <v>7445</v>
      </c>
      <c r="AI34" s="70" t="s">
        <v>57</v>
      </c>
      <c r="AJ34" s="225" t="s">
        <v>59</v>
      </c>
      <c r="AK34" s="72">
        <v>43009</v>
      </c>
    </row>
    <row r="35" spans="1:38" hidden="1" x14ac:dyDescent="0.2">
      <c r="A35" s="66"/>
      <c r="B35" s="67"/>
      <c r="C35" s="68">
        <f t="shared" si="1"/>
        <v>0</v>
      </c>
      <c r="D35" s="67"/>
      <c r="E35" s="68">
        <f t="shared" si="2"/>
        <v>0</v>
      </c>
      <c r="F35" s="67"/>
      <c r="G35" s="68">
        <f t="shared" si="3"/>
        <v>4660</v>
      </c>
      <c r="H35" s="67"/>
      <c r="I35" s="68">
        <f t="shared" si="4"/>
        <v>0</v>
      </c>
      <c r="J35" s="67"/>
      <c r="K35" s="68">
        <f t="shared" si="5"/>
        <v>0</v>
      </c>
      <c r="L35" s="67"/>
      <c r="M35" s="68">
        <f t="shared" si="6"/>
        <v>0.10000000000013642</v>
      </c>
      <c r="N35" s="67"/>
      <c r="O35" s="68">
        <f t="shared" si="7"/>
        <v>7950</v>
      </c>
      <c r="P35" s="67"/>
      <c r="Q35" s="68">
        <f t="shared" si="8"/>
        <v>0</v>
      </c>
      <c r="R35" s="67"/>
      <c r="S35" s="68">
        <f t="shared" si="9"/>
        <v>0</v>
      </c>
      <c r="T35" s="67"/>
      <c r="U35" s="68">
        <f t="shared" si="10"/>
        <v>0</v>
      </c>
      <c r="V35" s="67"/>
      <c r="W35" s="68">
        <f t="shared" si="11"/>
        <v>337</v>
      </c>
      <c r="X35" s="67"/>
      <c r="Y35" s="68">
        <f t="shared" si="12"/>
        <v>31188</v>
      </c>
      <c r="Z35" s="67"/>
      <c r="AA35" s="68">
        <f t="shared" si="13"/>
        <v>25000</v>
      </c>
      <c r="AB35" s="228"/>
      <c r="AC35" s="68">
        <f t="shared" si="14"/>
        <v>4260</v>
      </c>
      <c r="AD35" s="67"/>
      <c r="AE35" s="68">
        <f t="shared" si="26"/>
        <v>65989.59</v>
      </c>
      <c r="AF35" s="67"/>
      <c r="AG35" s="68">
        <f t="shared" si="16"/>
        <v>19979.88</v>
      </c>
      <c r="AH35" s="69">
        <f t="shared" si="0"/>
        <v>0</v>
      </c>
      <c r="AI35" s="70"/>
      <c r="AJ35" s="75"/>
      <c r="AK35" s="72"/>
    </row>
    <row r="36" spans="1:38" ht="13.5" hidden="1" thickBot="1" x14ac:dyDescent="0.25">
      <c r="A36" s="66"/>
      <c r="B36" s="67"/>
      <c r="C36" s="68">
        <f t="shared" ref="C36" si="28">C35-B36</f>
        <v>0</v>
      </c>
      <c r="D36" s="67"/>
      <c r="E36" s="68">
        <f t="shared" ref="E36" si="29">E35-D36</f>
        <v>0</v>
      </c>
      <c r="F36" s="67"/>
      <c r="G36" s="68">
        <f t="shared" ref="G36" si="30">G35-F36</f>
        <v>4660</v>
      </c>
      <c r="H36" s="67"/>
      <c r="I36" s="68">
        <f t="shared" ref="I36" si="31">I35-H36</f>
        <v>0</v>
      </c>
      <c r="J36" s="67"/>
      <c r="K36" s="68">
        <f t="shared" ref="K36" si="32">K35-J36</f>
        <v>0</v>
      </c>
      <c r="L36" s="67"/>
      <c r="M36" s="68">
        <f t="shared" ref="M36" si="33">M35-L36</f>
        <v>0.10000000000013642</v>
      </c>
      <c r="N36" s="67"/>
      <c r="O36" s="68">
        <f t="shared" ref="O36" si="34">O35-N36</f>
        <v>7950</v>
      </c>
      <c r="P36" s="67"/>
      <c r="Q36" s="68">
        <f t="shared" ref="Q36" si="35">Q35-P36</f>
        <v>0</v>
      </c>
      <c r="R36" s="67"/>
      <c r="S36" s="68">
        <f t="shared" ref="S36" si="36">S35-R36</f>
        <v>0</v>
      </c>
      <c r="T36" s="67"/>
      <c r="U36" s="68">
        <f t="shared" ref="U36" si="37">U35-T36</f>
        <v>0</v>
      </c>
      <c r="V36" s="67"/>
      <c r="W36" s="68">
        <f t="shared" ref="W36" si="38">W35-V36</f>
        <v>337</v>
      </c>
      <c r="X36" s="67"/>
      <c r="Y36" s="68">
        <f t="shared" ref="Y36" si="39">Y35-X36</f>
        <v>31188</v>
      </c>
      <c r="Z36" s="67"/>
      <c r="AA36" s="68">
        <f t="shared" ref="AA36" si="40">AA35-Z36</f>
        <v>25000</v>
      </c>
      <c r="AB36" s="228"/>
      <c r="AC36" s="68">
        <f t="shared" ref="AC36" si="41">AC35-AB36</f>
        <v>4260</v>
      </c>
      <c r="AD36" s="67"/>
      <c r="AE36" s="68">
        <f t="shared" ref="AE36" si="42">AE35-AD36</f>
        <v>65989.59</v>
      </c>
      <c r="AF36" s="67"/>
      <c r="AG36" s="68">
        <f t="shared" ref="AG36" si="43">AG35-AF36</f>
        <v>19979.88</v>
      </c>
      <c r="AH36" s="69">
        <f t="shared" ref="AH36" si="44">H36+B36+D36+F36+J36+L36+N36+P36+R36+T36+V36+X36+Z36+AB36+AD36+AF36</f>
        <v>0</v>
      </c>
      <c r="AI36" s="70"/>
      <c r="AJ36" s="75"/>
      <c r="AK36" s="72"/>
    </row>
    <row r="37" spans="1:38" ht="13.5" hidden="1" thickBot="1" x14ac:dyDescent="0.25">
      <c r="A37" s="76" t="s">
        <v>53</v>
      </c>
      <c r="B37" s="77">
        <f>SUM(B28:B36)</f>
        <v>12000</v>
      </c>
      <c r="C37" s="78"/>
      <c r="D37" s="77">
        <f>SUM(D28:D36)</f>
        <v>3600</v>
      </c>
      <c r="E37" s="78"/>
      <c r="F37" s="77">
        <f>SUM(F28:F36)</f>
        <v>0</v>
      </c>
      <c r="G37" s="78"/>
      <c r="H37" s="77">
        <f>SUM(H28:H36)</f>
        <v>41790</v>
      </c>
      <c r="I37" s="78"/>
      <c r="J37" s="77">
        <f>SUM(J28:J36)</f>
        <v>12650.4</v>
      </c>
      <c r="K37" s="78"/>
      <c r="L37" s="77">
        <f>SUM(L28:L36)</f>
        <v>4743.8999999999996</v>
      </c>
      <c r="M37" s="78"/>
      <c r="N37" s="77">
        <f>SUM(N28:N36)</f>
        <v>0</v>
      </c>
      <c r="O37" s="78"/>
      <c r="P37" s="77">
        <f>SUM(P28:P36)</f>
        <v>15874.000000000002</v>
      </c>
      <c r="Q37" s="78"/>
      <c r="R37" s="77">
        <f>SUM(R28:R36)</f>
        <v>10109</v>
      </c>
      <c r="S37" s="78"/>
      <c r="T37" s="77">
        <f>SUM(T28:T36)</f>
        <v>3033</v>
      </c>
      <c r="U37" s="78"/>
      <c r="V37" s="77">
        <f>SUM(V28:V36)</f>
        <v>0</v>
      </c>
      <c r="W37" s="78"/>
      <c r="X37" s="77">
        <f>SUM(X28:X36)</f>
        <v>0</v>
      </c>
      <c r="Y37" s="78"/>
      <c r="Z37" s="77">
        <f>SUM(Z28:Z36)</f>
        <v>0</v>
      </c>
      <c r="AA37" s="78"/>
      <c r="AB37" s="77">
        <f>SUM(AB28:AB36)</f>
        <v>0</v>
      </c>
      <c r="AC37" s="78"/>
      <c r="AD37" s="77">
        <f>SUM(AD28:AD36)</f>
        <v>42553.41</v>
      </c>
      <c r="AE37" s="78"/>
      <c r="AF37" s="77">
        <f>SUM(AF28:AF36)</f>
        <v>12294.119999999999</v>
      </c>
      <c r="AG37" s="78"/>
      <c r="AH37" s="79">
        <f>SUM(AH28:AH36)</f>
        <v>158647.82999999999</v>
      </c>
      <c r="AI37" s="80"/>
      <c r="AJ37" s="81"/>
      <c r="AK37" s="82"/>
    </row>
    <row r="38" spans="1:38" hidden="1" x14ac:dyDescent="0.2">
      <c r="A38" s="83"/>
      <c r="B38" s="83"/>
      <c r="C38" s="84"/>
      <c r="D38" s="83"/>
      <c r="E38" s="84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5"/>
    </row>
    <row r="39" spans="1:38" x14ac:dyDescent="0.2">
      <c r="A39" s="83"/>
      <c r="B39" s="83"/>
      <c r="C39" s="84"/>
      <c r="D39" s="83"/>
      <c r="E39" s="83"/>
      <c r="F39" s="83"/>
      <c r="G39" s="83"/>
      <c r="H39" s="85"/>
    </row>
    <row r="40" spans="1:38" ht="13.5" thickBot="1" x14ac:dyDescent="0.25">
      <c r="A40" s="83"/>
      <c r="B40" s="83"/>
      <c r="C40" s="84"/>
      <c r="D40" s="83"/>
      <c r="E40" s="83"/>
      <c r="F40" s="83"/>
      <c r="G40" s="83"/>
      <c r="H40" s="83"/>
    </row>
    <row r="41" spans="1:38" ht="87" customHeight="1" thickBot="1" x14ac:dyDescent="0.25">
      <c r="A41" s="5"/>
      <c r="B41" s="245" t="s">
        <v>76</v>
      </c>
      <c r="C41" s="246"/>
      <c r="D41" s="245" t="s">
        <v>75</v>
      </c>
      <c r="E41" s="246"/>
      <c r="F41" s="245" t="s">
        <v>175</v>
      </c>
      <c r="G41" s="246"/>
      <c r="H41" s="247" t="s">
        <v>179</v>
      </c>
      <c r="I41" s="241"/>
      <c r="J41" s="240" t="s">
        <v>65</v>
      </c>
      <c r="K41" s="241"/>
      <c r="L41" s="240" t="s">
        <v>66</v>
      </c>
      <c r="M41" s="241"/>
      <c r="N41" s="247" t="s">
        <v>174</v>
      </c>
      <c r="O41" s="241"/>
      <c r="P41" s="240" t="s">
        <v>67</v>
      </c>
      <c r="Q41" s="241"/>
      <c r="R41" s="240" t="s">
        <v>68</v>
      </c>
      <c r="S41" s="241"/>
      <c r="T41" s="240" t="s">
        <v>69</v>
      </c>
      <c r="U41" s="241"/>
      <c r="V41" s="247" t="s">
        <v>176</v>
      </c>
      <c r="W41" s="241"/>
      <c r="X41" s="240" t="s">
        <v>70</v>
      </c>
      <c r="Y41" s="241"/>
      <c r="Z41" s="240" t="s">
        <v>178</v>
      </c>
      <c r="AA41" s="241"/>
      <c r="AB41" s="242" t="s">
        <v>189</v>
      </c>
      <c r="AC41" s="243"/>
      <c r="AD41" s="244" t="s">
        <v>55</v>
      </c>
      <c r="AE41" s="243"/>
      <c r="AF41" s="244" t="s">
        <v>54</v>
      </c>
      <c r="AG41" s="243"/>
      <c r="AH41" s="49"/>
      <c r="AI41" s="50"/>
      <c r="AJ41" s="51"/>
      <c r="AK41" s="7"/>
    </row>
    <row r="42" spans="1:38" ht="26.25" thickBot="1" x14ac:dyDescent="0.25">
      <c r="A42" s="52" t="s">
        <v>40</v>
      </c>
      <c r="B42" s="53" t="s">
        <v>41</v>
      </c>
      <c r="C42" s="54" t="s">
        <v>42</v>
      </c>
      <c r="D42" s="53" t="s">
        <v>41</v>
      </c>
      <c r="E42" s="54" t="s">
        <v>42</v>
      </c>
      <c r="F42" s="53" t="s">
        <v>41</v>
      </c>
      <c r="G42" s="54" t="s">
        <v>42</v>
      </c>
      <c r="H42" s="53" t="s">
        <v>41</v>
      </c>
      <c r="I42" s="54" t="s">
        <v>42</v>
      </c>
      <c r="J42" s="53" t="s">
        <v>41</v>
      </c>
      <c r="K42" s="54" t="s">
        <v>42</v>
      </c>
      <c r="L42" s="53" t="s">
        <v>41</v>
      </c>
      <c r="M42" s="54" t="s">
        <v>42</v>
      </c>
      <c r="N42" s="53" t="s">
        <v>41</v>
      </c>
      <c r="O42" s="54" t="s">
        <v>42</v>
      </c>
      <c r="P42" s="53" t="s">
        <v>41</v>
      </c>
      <c r="Q42" s="54" t="s">
        <v>42</v>
      </c>
      <c r="R42" s="53" t="s">
        <v>41</v>
      </c>
      <c r="S42" s="54" t="s">
        <v>42</v>
      </c>
      <c r="T42" s="53" t="s">
        <v>41</v>
      </c>
      <c r="U42" s="54" t="s">
        <v>42</v>
      </c>
      <c r="V42" s="53" t="s">
        <v>41</v>
      </c>
      <c r="W42" s="54" t="s">
        <v>42</v>
      </c>
      <c r="X42" s="53" t="s">
        <v>41</v>
      </c>
      <c r="Y42" s="54" t="s">
        <v>42</v>
      </c>
      <c r="Z42" s="53" t="s">
        <v>41</v>
      </c>
      <c r="AA42" s="54" t="s">
        <v>42</v>
      </c>
      <c r="AB42" s="53" t="s">
        <v>41</v>
      </c>
      <c r="AC42" s="54" t="s">
        <v>42</v>
      </c>
      <c r="AD42" s="53" t="s">
        <v>41</v>
      </c>
      <c r="AE42" s="54" t="s">
        <v>42</v>
      </c>
      <c r="AF42" s="53" t="s">
        <v>41</v>
      </c>
      <c r="AG42" s="54" t="s">
        <v>42</v>
      </c>
      <c r="AH42" s="55" t="s">
        <v>43</v>
      </c>
      <c r="AI42" s="56" t="s">
        <v>44</v>
      </c>
      <c r="AJ42" s="57" t="s">
        <v>45</v>
      </c>
      <c r="AK42" s="58" t="s">
        <v>46</v>
      </c>
      <c r="AL42" s="235" t="s">
        <v>186</v>
      </c>
    </row>
    <row r="43" spans="1:38" x14ac:dyDescent="0.2">
      <c r="A43" s="59" t="s">
        <v>180</v>
      </c>
      <c r="B43" s="60"/>
      <c r="C43" s="61">
        <f>C36</f>
        <v>0</v>
      </c>
      <c r="D43" s="60"/>
      <c r="E43" s="61">
        <f>E36</f>
        <v>0</v>
      </c>
      <c r="F43" s="60"/>
      <c r="G43" s="61">
        <f>G36</f>
        <v>4660</v>
      </c>
      <c r="H43" s="60"/>
      <c r="I43" s="61">
        <f>I36</f>
        <v>0</v>
      </c>
      <c r="J43" s="60"/>
      <c r="K43" s="61">
        <f>K36</f>
        <v>0</v>
      </c>
      <c r="L43" s="60"/>
      <c r="M43" s="61">
        <f>M36</f>
        <v>0.10000000000013642</v>
      </c>
      <c r="N43" s="60"/>
      <c r="O43" s="61">
        <f>O36</f>
        <v>7950</v>
      </c>
      <c r="P43" s="60"/>
      <c r="Q43" s="61">
        <f>Q36</f>
        <v>0</v>
      </c>
      <c r="R43" s="60"/>
      <c r="S43" s="61">
        <f>S36</f>
        <v>0</v>
      </c>
      <c r="T43" s="60"/>
      <c r="U43" s="61">
        <f>U36</f>
        <v>0</v>
      </c>
      <c r="V43" s="60"/>
      <c r="W43" s="61">
        <f>W36</f>
        <v>337</v>
      </c>
      <c r="X43" s="60"/>
      <c r="Y43" s="61">
        <f>Y36</f>
        <v>31188</v>
      </c>
      <c r="Z43" s="60"/>
      <c r="AA43" s="61">
        <f>AA36</f>
        <v>25000</v>
      </c>
      <c r="AB43" s="60"/>
      <c r="AC43" s="61">
        <f>AC36</f>
        <v>4260</v>
      </c>
      <c r="AD43" s="60"/>
      <c r="AE43" s="61">
        <f>AE36</f>
        <v>65989.59</v>
      </c>
      <c r="AF43" s="60"/>
      <c r="AG43" s="61">
        <f>AG36</f>
        <v>19979.88</v>
      </c>
      <c r="AH43" s="62">
        <f>SUM(B43:AG43)</f>
        <v>159364.57</v>
      </c>
      <c r="AI43" s="63"/>
      <c r="AJ43" s="64"/>
      <c r="AK43" s="232"/>
      <c r="AL43" s="236"/>
    </row>
    <row r="44" spans="1:38" x14ac:dyDescent="0.2">
      <c r="A44" s="66" t="s">
        <v>183</v>
      </c>
      <c r="B44" s="67"/>
      <c r="C44" s="68">
        <f>C43-B44</f>
        <v>0</v>
      </c>
      <c r="D44" s="67"/>
      <c r="E44" s="68">
        <f>E43-D44</f>
        <v>0</v>
      </c>
      <c r="F44" s="67"/>
      <c r="G44" s="68">
        <f>G43-F44</f>
        <v>4660</v>
      </c>
      <c r="H44" s="228"/>
      <c r="I44" s="68">
        <f>I43-H44</f>
        <v>0</v>
      </c>
      <c r="J44" s="67"/>
      <c r="K44" s="68">
        <f>K43-J44</f>
        <v>0</v>
      </c>
      <c r="L44" s="67"/>
      <c r="M44" s="68">
        <f>M43-L44</f>
        <v>0.10000000000013642</v>
      </c>
      <c r="N44" s="67"/>
      <c r="O44" s="68">
        <f>O43-N44</f>
        <v>7950</v>
      </c>
      <c r="P44" s="67"/>
      <c r="Q44" s="68">
        <f>Q43-P44</f>
        <v>0</v>
      </c>
      <c r="R44" s="67"/>
      <c r="S44" s="68">
        <f>S43-R44</f>
        <v>0</v>
      </c>
      <c r="T44" s="67"/>
      <c r="U44" s="68">
        <f>U43-T44</f>
        <v>0</v>
      </c>
      <c r="V44" s="67"/>
      <c r="W44" s="68">
        <f>W43-V44</f>
        <v>337</v>
      </c>
      <c r="X44" s="67"/>
      <c r="Y44" s="68">
        <f>Y43-X44</f>
        <v>31188</v>
      </c>
      <c r="Z44" s="67"/>
      <c r="AA44" s="68">
        <f>AA43-Z44</f>
        <v>25000</v>
      </c>
      <c r="AB44" s="67"/>
      <c r="AC44" s="68">
        <f>AC43-AB44</f>
        <v>4260</v>
      </c>
      <c r="AD44" s="67">
        <f>5500*4</f>
        <v>22000</v>
      </c>
      <c r="AE44" s="68">
        <f>AE43-AD44</f>
        <v>43989.59</v>
      </c>
      <c r="AF44" s="228">
        <v>6666.64</v>
      </c>
      <c r="AG44" s="68">
        <f>AG43-AF44</f>
        <v>13313.240000000002</v>
      </c>
      <c r="AH44" s="69">
        <f>H44+B44+D44+F44+J44+L44+N44+P44+R44+T44+V44+X44+Z44+AB44+AD44+AF44</f>
        <v>28666.639999999999</v>
      </c>
      <c r="AI44" s="70" t="s">
        <v>184</v>
      </c>
      <c r="AJ44" s="239" t="s">
        <v>185</v>
      </c>
      <c r="AK44" s="233">
        <v>43117</v>
      </c>
      <c r="AL44" s="237" t="s">
        <v>187</v>
      </c>
    </row>
    <row r="45" spans="1:38" x14ac:dyDescent="0.2">
      <c r="A45" s="66">
        <v>43040</v>
      </c>
      <c r="B45" s="228"/>
      <c r="C45" s="68">
        <f>C44-B45</f>
        <v>0</v>
      </c>
      <c r="D45" s="67"/>
      <c r="E45" s="68">
        <f>E44-D45</f>
        <v>0</v>
      </c>
      <c r="F45" s="67">
        <f>200+2130</f>
        <v>2330</v>
      </c>
      <c r="G45" s="68">
        <f>G44-F45</f>
        <v>2330</v>
      </c>
      <c r="H45" s="228"/>
      <c r="I45" s="68">
        <f>I44-H45</f>
        <v>0</v>
      </c>
      <c r="J45" s="228"/>
      <c r="K45" s="68">
        <f>K44-J45</f>
        <v>0</v>
      </c>
      <c r="L45" s="67"/>
      <c r="M45" s="68">
        <f>M44-L45</f>
        <v>0.10000000000013642</v>
      </c>
      <c r="N45" s="67"/>
      <c r="O45" s="68">
        <f>O44-N45</f>
        <v>7950</v>
      </c>
      <c r="P45" s="228"/>
      <c r="Q45" s="68">
        <f>Q44-P45</f>
        <v>0</v>
      </c>
      <c r="R45" s="228"/>
      <c r="S45" s="68">
        <f>S44-R45</f>
        <v>0</v>
      </c>
      <c r="T45" s="228"/>
      <c r="U45" s="68">
        <f>U44-T45</f>
        <v>0</v>
      </c>
      <c r="V45" s="228"/>
      <c r="W45" s="68">
        <f>W44-V45</f>
        <v>337</v>
      </c>
      <c r="X45" s="67"/>
      <c r="Y45" s="68">
        <f>Y44-X45</f>
        <v>31188</v>
      </c>
      <c r="Z45" s="67"/>
      <c r="AA45" s="68">
        <f>AA44-Z45</f>
        <v>25000</v>
      </c>
      <c r="AB45" s="228"/>
      <c r="AC45" s="68">
        <f>AC44-AB45</f>
        <v>4260</v>
      </c>
      <c r="AD45" s="228">
        <v>5500</v>
      </c>
      <c r="AE45" s="68">
        <f>AE44-AD45</f>
        <v>38489.589999999997</v>
      </c>
      <c r="AF45" s="228">
        <v>1666.66</v>
      </c>
      <c r="AG45" s="68">
        <f>AG44-AF45</f>
        <v>11646.580000000002</v>
      </c>
      <c r="AH45" s="69">
        <f t="shared" ref="AH45:AH55" si="45">H45+B45+D45+F45+J45+L45+N45+P45+R45+T45+V45+X45+Z45+AB45+AD45+AF45</f>
        <v>9496.66</v>
      </c>
      <c r="AI45" s="70" t="s">
        <v>190</v>
      </c>
      <c r="AJ45" s="239" t="s">
        <v>191</v>
      </c>
      <c r="AK45" s="233">
        <v>43175</v>
      </c>
      <c r="AL45" s="237" t="s">
        <v>192</v>
      </c>
    </row>
    <row r="46" spans="1:38" x14ac:dyDescent="0.2">
      <c r="A46" s="66">
        <v>43070</v>
      </c>
      <c r="B46" s="67"/>
      <c r="C46" s="68">
        <f>C45-B46</f>
        <v>0</v>
      </c>
      <c r="D46" s="228"/>
      <c r="E46" s="68">
        <f>E45-D46</f>
        <v>0</v>
      </c>
      <c r="F46" s="67"/>
      <c r="G46" s="68">
        <f>G45-F46</f>
        <v>2330</v>
      </c>
      <c r="H46" s="67"/>
      <c r="I46" s="68">
        <f>I45-H46</f>
        <v>0</v>
      </c>
      <c r="J46" s="67"/>
      <c r="K46" s="68">
        <f>K45-J46</f>
        <v>0</v>
      </c>
      <c r="L46" s="228"/>
      <c r="M46" s="68">
        <f>M45-L46</f>
        <v>0.10000000000013642</v>
      </c>
      <c r="N46" s="228"/>
      <c r="O46" s="68">
        <f>O45-N46</f>
        <v>7950</v>
      </c>
      <c r="P46" s="228"/>
      <c r="Q46" s="68">
        <f>Q45-P46</f>
        <v>0</v>
      </c>
      <c r="R46" s="67"/>
      <c r="S46" s="68">
        <f>S45-R46</f>
        <v>0</v>
      </c>
      <c r="T46" s="228"/>
      <c r="U46" s="68">
        <f>U45-T46</f>
        <v>0</v>
      </c>
      <c r="V46" s="228"/>
      <c r="W46" s="68">
        <f>W45-V46</f>
        <v>337</v>
      </c>
      <c r="X46" s="67"/>
      <c r="Y46" s="68">
        <f>Y45-X46</f>
        <v>31188</v>
      </c>
      <c r="Z46" s="67"/>
      <c r="AA46" s="68">
        <f>AA45-Z46</f>
        <v>25000</v>
      </c>
      <c r="AB46" s="228"/>
      <c r="AC46" s="68">
        <f>AC45-AB46</f>
        <v>4260</v>
      </c>
      <c r="AD46" s="228">
        <v>5500</v>
      </c>
      <c r="AE46" s="68">
        <f>AE45-AD46</f>
        <v>32989.589999999997</v>
      </c>
      <c r="AF46" s="228">
        <v>1666.66</v>
      </c>
      <c r="AG46" s="68">
        <f>AG45-AF46</f>
        <v>9979.9200000000019</v>
      </c>
      <c r="AH46" s="69">
        <f t="shared" si="45"/>
        <v>7166.66</v>
      </c>
      <c r="AI46" s="70" t="s">
        <v>190</v>
      </c>
      <c r="AJ46" s="239" t="s">
        <v>191</v>
      </c>
      <c r="AK46" s="233">
        <v>43175</v>
      </c>
      <c r="AL46" s="237" t="s">
        <v>192</v>
      </c>
    </row>
    <row r="47" spans="1:38" x14ac:dyDescent="0.2">
      <c r="A47" s="66">
        <v>43101</v>
      </c>
      <c r="B47" s="67"/>
      <c r="C47" s="68">
        <f>C46-B47</f>
        <v>0</v>
      </c>
      <c r="D47" s="228"/>
      <c r="E47" s="68">
        <f>E46-D47</f>
        <v>0</v>
      </c>
      <c r="F47" s="67"/>
      <c r="G47" s="68">
        <f>G46-F47</f>
        <v>2330</v>
      </c>
      <c r="H47" s="67"/>
      <c r="I47" s="68">
        <f>I46-H47</f>
        <v>0</v>
      </c>
      <c r="J47" s="67"/>
      <c r="K47" s="68">
        <f>K46-J47</f>
        <v>0</v>
      </c>
      <c r="L47" s="228"/>
      <c r="M47" s="68">
        <f>M46-L47</f>
        <v>0.10000000000013642</v>
      </c>
      <c r="N47" s="67">
        <f>1107+1278</f>
        <v>2385</v>
      </c>
      <c r="O47" s="68">
        <f>O46-N47</f>
        <v>5565</v>
      </c>
      <c r="P47" s="228"/>
      <c r="Q47" s="68">
        <f>Q46-P47</f>
        <v>0</v>
      </c>
      <c r="R47" s="67"/>
      <c r="S47" s="68">
        <f>S46-R47</f>
        <v>0</v>
      </c>
      <c r="T47" s="228"/>
      <c r="U47" s="68">
        <f>U46-T47</f>
        <v>0</v>
      </c>
      <c r="V47" s="228">
        <v>101.1</v>
      </c>
      <c r="W47" s="68">
        <f>W46-V47</f>
        <v>235.9</v>
      </c>
      <c r="X47" s="67"/>
      <c r="Y47" s="68">
        <f>Y46-X47</f>
        <v>31188</v>
      </c>
      <c r="Z47" s="67">
        <v>15860</v>
      </c>
      <c r="AA47" s="68">
        <f>AA46-Z47</f>
        <v>9140</v>
      </c>
      <c r="AB47" s="228">
        <v>709.72</v>
      </c>
      <c r="AC47" s="68">
        <f>AC46-AB47</f>
        <v>3550.2799999999997</v>
      </c>
      <c r="AD47" s="228">
        <v>5500</v>
      </c>
      <c r="AE47" s="68">
        <f>AE46-AD47</f>
        <v>27489.589999999997</v>
      </c>
      <c r="AF47" s="228">
        <v>1666.66</v>
      </c>
      <c r="AG47" s="68">
        <f>AG46-AF47</f>
        <v>8313.260000000002</v>
      </c>
      <c r="AH47" s="69">
        <f t="shared" si="45"/>
        <v>26222.48</v>
      </c>
      <c r="AI47" s="70" t="s">
        <v>190</v>
      </c>
      <c r="AJ47" s="239" t="s">
        <v>191</v>
      </c>
      <c r="AK47" s="233">
        <v>43175</v>
      </c>
      <c r="AL47" s="237" t="s">
        <v>192</v>
      </c>
    </row>
    <row r="48" spans="1:38" x14ac:dyDescent="0.2">
      <c r="A48" s="66">
        <v>43132</v>
      </c>
      <c r="B48" s="67"/>
      <c r="C48" s="68">
        <f t="shared" ref="C48:C54" si="46">C47-B48</f>
        <v>0</v>
      </c>
      <c r="D48" s="228"/>
      <c r="E48" s="68">
        <f t="shared" ref="E48:E54" si="47">E47-D48</f>
        <v>0</v>
      </c>
      <c r="F48" s="67"/>
      <c r="G48" s="68">
        <f t="shared" ref="G48:G54" si="48">G47-F48</f>
        <v>2330</v>
      </c>
      <c r="H48" s="67"/>
      <c r="I48" s="68">
        <f t="shared" ref="I48:I54" si="49">I47-H48</f>
        <v>0</v>
      </c>
      <c r="J48" s="67"/>
      <c r="K48" s="68">
        <f t="shared" ref="K48:K54" si="50">K47-J48</f>
        <v>0</v>
      </c>
      <c r="L48" s="228"/>
      <c r="M48" s="68">
        <f t="shared" ref="M48:M54" si="51">M47-L48</f>
        <v>0.10000000000013642</v>
      </c>
      <c r="N48" s="228"/>
      <c r="O48" s="68">
        <f t="shared" ref="O48:O54" si="52">O47-N48</f>
        <v>5565</v>
      </c>
      <c r="P48" s="228"/>
      <c r="Q48" s="68">
        <f t="shared" ref="Q48:Q54" si="53">Q47-P48</f>
        <v>0</v>
      </c>
      <c r="R48" s="67"/>
      <c r="S48" s="68">
        <f t="shared" ref="S48:S54" si="54">S47-R48</f>
        <v>0</v>
      </c>
      <c r="T48" s="228"/>
      <c r="U48" s="68">
        <f t="shared" ref="U48:U54" si="55">U47-T48</f>
        <v>0</v>
      </c>
      <c r="V48" s="228"/>
      <c r="W48" s="68">
        <f t="shared" ref="W48:W54" si="56">W47-V48</f>
        <v>235.9</v>
      </c>
      <c r="X48" s="67"/>
      <c r="Y48" s="68">
        <f t="shared" ref="Y48:Y54" si="57">Y47-X48</f>
        <v>31188</v>
      </c>
      <c r="Z48" s="67"/>
      <c r="AA48" s="68">
        <f t="shared" ref="AA48:AA54" si="58">AA47-Z48</f>
        <v>9140</v>
      </c>
      <c r="AB48" s="228"/>
      <c r="AC48" s="68">
        <f t="shared" ref="AC48:AC54" si="59">AC47-AB48</f>
        <v>3550.2799999999997</v>
      </c>
      <c r="AD48" s="228">
        <v>5500</v>
      </c>
      <c r="AE48" s="68">
        <f t="shared" ref="AE48:AE54" si="60">AE47-AD48</f>
        <v>21989.589999999997</v>
      </c>
      <c r="AF48" s="228">
        <v>1666.66</v>
      </c>
      <c r="AG48" s="68">
        <f t="shared" ref="AG48:AG54" si="61">AG47-AF48</f>
        <v>6646.6000000000022</v>
      </c>
      <c r="AH48" s="69">
        <f t="shared" si="45"/>
        <v>7166.66</v>
      </c>
      <c r="AI48" s="70" t="s">
        <v>195</v>
      </c>
      <c r="AJ48" s="230">
        <v>1802</v>
      </c>
      <c r="AK48" s="233">
        <v>43283</v>
      </c>
      <c r="AL48" s="237" t="s">
        <v>194</v>
      </c>
    </row>
    <row r="49" spans="1:39" x14ac:dyDescent="0.2">
      <c r="A49" s="66">
        <v>43160</v>
      </c>
      <c r="B49" s="67"/>
      <c r="C49" s="68">
        <f t="shared" si="46"/>
        <v>0</v>
      </c>
      <c r="D49" s="67"/>
      <c r="E49" s="68">
        <f t="shared" si="47"/>
        <v>0</v>
      </c>
      <c r="F49" s="67"/>
      <c r="G49" s="68">
        <f t="shared" si="48"/>
        <v>2330</v>
      </c>
      <c r="H49" s="67"/>
      <c r="I49" s="68">
        <f t="shared" si="49"/>
        <v>0</v>
      </c>
      <c r="J49" s="67"/>
      <c r="K49" s="68">
        <f t="shared" si="50"/>
        <v>0</v>
      </c>
      <c r="L49" s="228"/>
      <c r="M49" s="68">
        <f t="shared" si="51"/>
        <v>0.10000000000013642</v>
      </c>
      <c r="N49" s="67"/>
      <c r="O49" s="68">
        <f t="shared" si="52"/>
        <v>5565</v>
      </c>
      <c r="P49" s="228"/>
      <c r="Q49" s="68">
        <f t="shared" si="53"/>
        <v>0</v>
      </c>
      <c r="R49" s="67"/>
      <c r="S49" s="68">
        <f t="shared" si="54"/>
        <v>0</v>
      </c>
      <c r="T49" s="228"/>
      <c r="U49" s="68">
        <f t="shared" si="55"/>
        <v>0</v>
      </c>
      <c r="V49" s="228"/>
      <c r="W49" s="68">
        <f t="shared" si="56"/>
        <v>235.9</v>
      </c>
      <c r="X49" s="67"/>
      <c r="Y49" s="68">
        <f t="shared" si="57"/>
        <v>31188</v>
      </c>
      <c r="Z49" s="67"/>
      <c r="AA49" s="68">
        <f t="shared" si="58"/>
        <v>9140</v>
      </c>
      <c r="AB49" s="228"/>
      <c r="AC49" s="68">
        <f t="shared" si="59"/>
        <v>3550.2799999999997</v>
      </c>
      <c r="AD49" s="228">
        <v>5500</v>
      </c>
      <c r="AE49" s="68">
        <f t="shared" si="60"/>
        <v>16489.589999999997</v>
      </c>
      <c r="AF49" s="228">
        <v>1666.66</v>
      </c>
      <c r="AG49" s="68">
        <f t="shared" si="61"/>
        <v>4979.9400000000023</v>
      </c>
      <c r="AH49" s="69">
        <f t="shared" si="45"/>
        <v>7166.66</v>
      </c>
      <c r="AI49" s="70" t="s">
        <v>195</v>
      </c>
      <c r="AJ49" s="230">
        <v>1803</v>
      </c>
      <c r="AK49" s="233">
        <v>43283</v>
      </c>
      <c r="AL49" s="237" t="s">
        <v>194</v>
      </c>
    </row>
    <row r="50" spans="1:39" x14ac:dyDescent="0.2">
      <c r="A50" s="66">
        <v>43191</v>
      </c>
      <c r="B50" s="67"/>
      <c r="C50" s="68">
        <f t="shared" si="46"/>
        <v>0</v>
      </c>
      <c r="D50" s="67"/>
      <c r="E50" s="68">
        <f t="shared" si="47"/>
        <v>0</v>
      </c>
      <c r="F50" s="67">
        <v>200</v>
      </c>
      <c r="G50" s="68">
        <f t="shared" si="48"/>
        <v>2130</v>
      </c>
      <c r="H50" s="67"/>
      <c r="I50" s="68">
        <f t="shared" si="49"/>
        <v>0</v>
      </c>
      <c r="J50" s="67"/>
      <c r="K50" s="68">
        <f t="shared" si="50"/>
        <v>0</v>
      </c>
      <c r="L50" s="67"/>
      <c r="M50" s="68">
        <f t="shared" si="51"/>
        <v>0.10000000000013642</v>
      </c>
      <c r="N50" s="67">
        <v>1845</v>
      </c>
      <c r="O50" s="68">
        <f t="shared" si="52"/>
        <v>3720</v>
      </c>
      <c r="P50" s="67"/>
      <c r="Q50" s="68">
        <f t="shared" si="53"/>
        <v>0</v>
      </c>
      <c r="R50" s="67"/>
      <c r="S50" s="68">
        <f t="shared" si="54"/>
        <v>0</v>
      </c>
      <c r="T50" s="67"/>
      <c r="U50" s="68">
        <f t="shared" si="55"/>
        <v>0</v>
      </c>
      <c r="V50" s="67">
        <v>235.9</v>
      </c>
      <c r="W50" s="68">
        <f t="shared" si="56"/>
        <v>0</v>
      </c>
      <c r="X50" s="67"/>
      <c r="Y50" s="68">
        <f t="shared" si="57"/>
        <v>31188</v>
      </c>
      <c r="Z50" s="67"/>
      <c r="AA50" s="68">
        <f t="shared" si="58"/>
        <v>9140</v>
      </c>
      <c r="AB50" s="228"/>
      <c r="AC50" s="68">
        <f t="shared" si="59"/>
        <v>3550.2799999999997</v>
      </c>
      <c r="AD50" s="228">
        <v>5500</v>
      </c>
      <c r="AE50" s="68">
        <f t="shared" si="60"/>
        <v>10989.589999999997</v>
      </c>
      <c r="AF50" s="228">
        <v>1666.66</v>
      </c>
      <c r="AG50" s="68">
        <f t="shared" si="61"/>
        <v>3313.2800000000025</v>
      </c>
      <c r="AH50" s="69">
        <f t="shared" si="45"/>
        <v>9447.56</v>
      </c>
      <c r="AI50" s="70" t="s">
        <v>195</v>
      </c>
      <c r="AJ50" s="230">
        <v>1804</v>
      </c>
      <c r="AK50" s="233">
        <v>43283</v>
      </c>
      <c r="AL50" s="237" t="s">
        <v>194</v>
      </c>
    </row>
    <row r="51" spans="1:39" x14ac:dyDescent="0.2">
      <c r="A51" s="369" t="s">
        <v>193</v>
      </c>
      <c r="B51" s="67"/>
      <c r="C51" s="68">
        <f t="shared" si="46"/>
        <v>0</v>
      </c>
      <c r="D51" s="67"/>
      <c r="E51" s="68">
        <f t="shared" si="47"/>
        <v>0</v>
      </c>
      <c r="F51" s="67">
        <v>2130</v>
      </c>
      <c r="G51" s="68">
        <f t="shared" si="48"/>
        <v>0</v>
      </c>
      <c r="H51" s="67"/>
      <c r="I51" s="68">
        <f t="shared" si="49"/>
        <v>0</v>
      </c>
      <c r="J51" s="67"/>
      <c r="K51" s="68">
        <f t="shared" si="50"/>
        <v>0</v>
      </c>
      <c r="L51" s="67"/>
      <c r="M51" s="68">
        <f t="shared" si="51"/>
        <v>0.10000000000013642</v>
      </c>
      <c r="N51" s="67">
        <v>2130</v>
      </c>
      <c r="O51" s="68">
        <f t="shared" si="52"/>
        <v>1590</v>
      </c>
      <c r="P51" s="67"/>
      <c r="Q51" s="68">
        <f t="shared" si="53"/>
        <v>0</v>
      </c>
      <c r="R51" s="67"/>
      <c r="S51" s="68">
        <f t="shared" si="54"/>
        <v>0</v>
      </c>
      <c r="T51" s="67"/>
      <c r="U51" s="68">
        <f t="shared" si="55"/>
        <v>0</v>
      </c>
      <c r="V51" s="67"/>
      <c r="W51" s="68">
        <f t="shared" si="56"/>
        <v>0</v>
      </c>
      <c r="X51" s="67"/>
      <c r="Y51" s="68">
        <f t="shared" si="57"/>
        <v>31188</v>
      </c>
      <c r="Z51" s="67"/>
      <c r="AA51" s="68">
        <f t="shared" si="58"/>
        <v>9140</v>
      </c>
      <c r="AB51" s="228">
        <v>2839.72</v>
      </c>
      <c r="AC51" s="68">
        <f t="shared" si="59"/>
        <v>710.56</v>
      </c>
      <c r="AD51" s="67"/>
      <c r="AE51" s="68">
        <f t="shared" si="60"/>
        <v>10989.589999999997</v>
      </c>
      <c r="AF51" s="228"/>
      <c r="AG51" s="68">
        <f t="shared" si="61"/>
        <v>3313.2800000000025</v>
      </c>
      <c r="AH51" s="69">
        <f t="shared" si="45"/>
        <v>7099.7199999999993</v>
      </c>
      <c r="AI51" s="70" t="s">
        <v>196</v>
      </c>
      <c r="AJ51" s="231">
        <v>1804</v>
      </c>
      <c r="AK51" s="233">
        <v>43283</v>
      </c>
      <c r="AL51" s="237" t="s">
        <v>194</v>
      </c>
      <c r="AM51" s="83" t="s">
        <v>39</v>
      </c>
    </row>
    <row r="52" spans="1:39" x14ac:dyDescent="0.2">
      <c r="A52" s="66"/>
      <c r="B52" s="67"/>
      <c r="C52" s="68">
        <f t="shared" si="46"/>
        <v>0</v>
      </c>
      <c r="D52" s="67"/>
      <c r="E52" s="68">
        <f t="shared" si="47"/>
        <v>0</v>
      </c>
      <c r="F52" s="67"/>
      <c r="G52" s="68">
        <f t="shared" si="48"/>
        <v>0</v>
      </c>
      <c r="H52" s="67"/>
      <c r="I52" s="68">
        <f t="shared" si="49"/>
        <v>0</v>
      </c>
      <c r="J52" s="67"/>
      <c r="K52" s="68">
        <f t="shared" si="50"/>
        <v>0</v>
      </c>
      <c r="L52" s="67"/>
      <c r="M52" s="68">
        <f t="shared" si="51"/>
        <v>0.10000000000013642</v>
      </c>
      <c r="N52" s="67"/>
      <c r="O52" s="68">
        <f t="shared" si="52"/>
        <v>1590</v>
      </c>
      <c r="P52" s="67"/>
      <c r="Q52" s="68">
        <f t="shared" si="53"/>
        <v>0</v>
      </c>
      <c r="R52" s="67"/>
      <c r="S52" s="68">
        <f t="shared" si="54"/>
        <v>0</v>
      </c>
      <c r="T52" s="67"/>
      <c r="U52" s="68">
        <f t="shared" si="55"/>
        <v>0</v>
      </c>
      <c r="V52" s="67"/>
      <c r="W52" s="68">
        <f t="shared" si="56"/>
        <v>0</v>
      </c>
      <c r="X52" s="67"/>
      <c r="Y52" s="68">
        <f t="shared" si="57"/>
        <v>31188</v>
      </c>
      <c r="Z52" s="67"/>
      <c r="AA52" s="68">
        <f t="shared" si="58"/>
        <v>9140</v>
      </c>
      <c r="AB52" s="67"/>
      <c r="AC52" s="68">
        <f t="shared" si="59"/>
        <v>710.56</v>
      </c>
      <c r="AD52" s="67"/>
      <c r="AE52" s="68">
        <f t="shared" si="60"/>
        <v>10989.589999999997</v>
      </c>
      <c r="AF52" s="67"/>
      <c r="AG52" s="68">
        <f t="shared" si="61"/>
        <v>3313.2800000000025</v>
      </c>
      <c r="AH52" s="69">
        <f t="shared" si="45"/>
        <v>0</v>
      </c>
      <c r="AI52" s="70"/>
      <c r="AJ52" s="75"/>
      <c r="AK52" s="233"/>
      <c r="AL52" s="237"/>
    </row>
    <row r="53" spans="1:39" x14ac:dyDescent="0.2">
      <c r="A53" s="66"/>
      <c r="B53" s="67"/>
      <c r="C53" s="68">
        <f t="shared" si="46"/>
        <v>0</v>
      </c>
      <c r="D53" s="67"/>
      <c r="E53" s="68">
        <f t="shared" si="47"/>
        <v>0</v>
      </c>
      <c r="F53" s="67"/>
      <c r="G53" s="68">
        <f t="shared" si="48"/>
        <v>0</v>
      </c>
      <c r="H53" s="67"/>
      <c r="I53" s="68">
        <f t="shared" si="49"/>
        <v>0</v>
      </c>
      <c r="J53" s="67"/>
      <c r="K53" s="68">
        <f t="shared" si="50"/>
        <v>0</v>
      </c>
      <c r="L53" s="67"/>
      <c r="M53" s="68">
        <f t="shared" si="51"/>
        <v>0.10000000000013642</v>
      </c>
      <c r="N53" s="67"/>
      <c r="O53" s="68">
        <f t="shared" si="52"/>
        <v>1590</v>
      </c>
      <c r="P53" s="67"/>
      <c r="Q53" s="68">
        <f t="shared" si="53"/>
        <v>0</v>
      </c>
      <c r="R53" s="67"/>
      <c r="S53" s="68">
        <f t="shared" si="54"/>
        <v>0</v>
      </c>
      <c r="T53" s="67"/>
      <c r="U53" s="68">
        <f t="shared" si="55"/>
        <v>0</v>
      </c>
      <c r="V53" s="67"/>
      <c r="W53" s="68">
        <f t="shared" si="56"/>
        <v>0</v>
      </c>
      <c r="X53" s="67"/>
      <c r="Y53" s="68">
        <f t="shared" si="57"/>
        <v>31188</v>
      </c>
      <c r="Z53" s="67"/>
      <c r="AA53" s="68">
        <f t="shared" si="58"/>
        <v>9140</v>
      </c>
      <c r="AB53" s="67"/>
      <c r="AC53" s="68">
        <f t="shared" si="59"/>
        <v>710.56</v>
      </c>
      <c r="AD53" s="67"/>
      <c r="AE53" s="68">
        <f t="shared" si="60"/>
        <v>10989.589999999997</v>
      </c>
      <c r="AF53" s="67"/>
      <c r="AG53" s="68">
        <f t="shared" si="61"/>
        <v>3313.2800000000025</v>
      </c>
      <c r="AH53" s="69">
        <f t="shared" si="45"/>
        <v>0</v>
      </c>
      <c r="AI53" s="70"/>
      <c r="AJ53" s="75"/>
      <c r="AK53" s="233"/>
      <c r="AL53" s="237"/>
    </row>
    <row r="54" spans="1:39" x14ac:dyDescent="0.2">
      <c r="A54" s="66"/>
      <c r="B54" s="67"/>
      <c r="C54" s="68">
        <f t="shared" si="46"/>
        <v>0</v>
      </c>
      <c r="D54" s="67"/>
      <c r="E54" s="68">
        <f t="shared" si="47"/>
        <v>0</v>
      </c>
      <c r="F54" s="67"/>
      <c r="G54" s="68">
        <f t="shared" si="48"/>
        <v>0</v>
      </c>
      <c r="H54" s="67"/>
      <c r="I54" s="68">
        <f t="shared" si="49"/>
        <v>0</v>
      </c>
      <c r="J54" s="67"/>
      <c r="K54" s="68">
        <f t="shared" si="50"/>
        <v>0</v>
      </c>
      <c r="L54" s="67"/>
      <c r="M54" s="68">
        <f t="shared" si="51"/>
        <v>0.10000000000013642</v>
      </c>
      <c r="N54" s="67"/>
      <c r="O54" s="68">
        <f t="shared" si="52"/>
        <v>1590</v>
      </c>
      <c r="P54" s="67"/>
      <c r="Q54" s="68">
        <f t="shared" si="53"/>
        <v>0</v>
      </c>
      <c r="R54" s="67"/>
      <c r="S54" s="68">
        <f t="shared" si="54"/>
        <v>0</v>
      </c>
      <c r="T54" s="67"/>
      <c r="U54" s="68">
        <f t="shared" si="55"/>
        <v>0</v>
      </c>
      <c r="V54" s="67"/>
      <c r="W54" s="68">
        <f t="shared" si="56"/>
        <v>0</v>
      </c>
      <c r="X54" s="67"/>
      <c r="Y54" s="68">
        <f t="shared" si="57"/>
        <v>31188</v>
      </c>
      <c r="Z54" s="67"/>
      <c r="AA54" s="68">
        <f t="shared" si="58"/>
        <v>9140</v>
      </c>
      <c r="AB54" s="67"/>
      <c r="AC54" s="68">
        <f t="shared" si="59"/>
        <v>710.56</v>
      </c>
      <c r="AD54" s="67"/>
      <c r="AE54" s="68">
        <f t="shared" si="60"/>
        <v>10989.589999999997</v>
      </c>
      <c r="AF54" s="67"/>
      <c r="AG54" s="68">
        <f t="shared" si="61"/>
        <v>3313.2800000000025</v>
      </c>
      <c r="AH54" s="69">
        <f t="shared" si="45"/>
        <v>0</v>
      </c>
      <c r="AI54" s="70"/>
      <c r="AJ54" s="75"/>
      <c r="AK54" s="233"/>
      <c r="AL54" s="237"/>
    </row>
    <row r="55" spans="1:39" ht="13.5" thickBot="1" x14ac:dyDescent="0.25">
      <c r="A55" s="66"/>
      <c r="B55" s="67"/>
      <c r="C55" s="68">
        <f>C54-B55</f>
        <v>0</v>
      </c>
      <c r="D55" s="67"/>
      <c r="E55" s="68">
        <f>E54-D55</f>
        <v>0</v>
      </c>
      <c r="F55" s="67"/>
      <c r="G55" s="68">
        <f>G54-F55</f>
        <v>0</v>
      </c>
      <c r="H55" s="67"/>
      <c r="I55" s="68">
        <f>I54-H55</f>
        <v>0</v>
      </c>
      <c r="J55" s="67"/>
      <c r="K55" s="68">
        <f>K54-J55</f>
        <v>0</v>
      </c>
      <c r="L55" s="67"/>
      <c r="M55" s="68">
        <f>M54-L55</f>
        <v>0.10000000000013642</v>
      </c>
      <c r="N55" s="67"/>
      <c r="O55" s="68">
        <f>O54-N55</f>
        <v>1590</v>
      </c>
      <c r="P55" s="67"/>
      <c r="Q55" s="68">
        <f>Q54-P55</f>
        <v>0</v>
      </c>
      <c r="R55" s="67"/>
      <c r="S55" s="68">
        <f>S54-R55</f>
        <v>0</v>
      </c>
      <c r="T55" s="67"/>
      <c r="U55" s="68">
        <f>U54-T55</f>
        <v>0</v>
      </c>
      <c r="V55" s="67"/>
      <c r="W55" s="68">
        <f>W54-V55</f>
        <v>0</v>
      </c>
      <c r="X55" s="67"/>
      <c r="Y55" s="68">
        <f>Y54-X55</f>
        <v>31188</v>
      </c>
      <c r="Z55" s="67"/>
      <c r="AA55" s="68">
        <f>AA54-Z55</f>
        <v>9140</v>
      </c>
      <c r="AB55" s="67"/>
      <c r="AC55" s="68">
        <f>AC54-AB55</f>
        <v>710.56</v>
      </c>
      <c r="AD55" s="67"/>
      <c r="AE55" s="68">
        <f>AE54-AD55</f>
        <v>10989.589999999997</v>
      </c>
      <c r="AF55" s="67"/>
      <c r="AG55" s="68">
        <f>AG54-AF55</f>
        <v>3313.2800000000025</v>
      </c>
      <c r="AH55" s="69">
        <f t="shared" si="45"/>
        <v>0</v>
      </c>
      <c r="AI55" s="70"/>
      <c r="AJ55" s="75"/>
      <c r="AK55" s="233"/>
      <c r="AL55" s="237"/>
    </row>
    <row r="56" spans="1:39" ht="13.5" thickBot="1" x14ac:dyDescent="0.25">
      <c r="A56" s="76" t="s">
        <v>181</v>
      </c>
      <c r="B56" s="77">
        <f>SUM(B44:B55)</f>
        <v>0</v>
      </c>
      <c r="C56" s="78"/>
      <c r="D56" s="77">
        <f>SUM(D44:D55)</f>
        <v>0</v>
      </c>
      <c r="E56" s="78"/>
      <c r="F56" s="77">
        <f>SUM(F44:F55)</f>
        <v>4660</v>
      </c>
      <c r="G56" s="78"/>
      <c r="H56" s="77">
        <f>SUM(H44:H55)</f>
        <v>0</v>
      </c>
      <c r="I56" s="78"/>
      <c r="J56" s="77">
        <f>SUM(J44:J55)</f>
        <v>0</v>
      </c>
      <c r="K56" s="78"/>
      <c r="L56" s="77">
        <f>SUM(L44:L55)</f>
        <v>0</v>
      </c>
      <c r="M56" s="78"/>
      <c r="N56" s="77">
        <f>SUM(N44:N55)</f>
        <v>6360</v>
      </c>
      <c r="O56" s="78"/>
      <c r="P56" s="77">
        <f>SUM(P44:P55)</f>
        <v>0</v>
      </c>
      <c r="Q56" s="78"/>
      <c r="R56" s="77">
        <f>SUM(R44:R55)</f>
        <v>0</v>
      </c>
      <c r="S56" s="78"/>
      <c r="T56" s="77">
        <f>SUM(T44:T55)</f>
        <v>0</v>
      </c>
      <c r="U56" s="78"/>
      <c r="V56" s="77">
        <f>SUM(V44:V55)</f>
        <v>337</v>
      </c>
      <c r="W56" s="78"/>
      <c r="X56" s="77">
        <f>SUM(X44:X55)</f>
        <v>0</v>
      </c>
      <c r="Y56" s="78"/>
      <c r="Z56" s="77">
        <f>SUM(Z44:Z55)</f>
        <v>15860</v>
      </c>
      <c r="AA56" s="78"/>
      <c r="AB56" s="77">
        <f>SUM(AB44:AB55)</f>
        <v>3549.4399999999996</v>
      </c>
      <c r="AC56" s="78"/>
      <c r="AD56" s="77">
        <f>SUM(AD44:AD55)</f>
        <v>55000</v>
      </c>
      <c r="AE56" s="78"/>
      <c r="AF56" s="77">
        <f>SUM(AF44:AF55)</f>
        <v>16666.600000000002</v>
      </c>
      <c r="AG56" s="78"/>
      <c r="AH56" s="79">
        <f>SUM(AH44:AH55)</f>
        <v>102433.04000000001</v>
      </c>
      <c r="AI56" s="80"/>
      <c r="AJ56" s="81"/>
      <c r="AK56" s="234"/>
      <c r="AL56" s="238"/>
    </row>
  </sheetData>
  <mergeCells count="32">
    <mergeCell ref="B25:C25"/>
    <mergeCell ref="F25:G25"/>
    <mergeCell ref="N25:O25"/>
    <mergeCell ref="V25:W25"/>
    <mergeCell ref="AB25:AC25"/>
    <mergeCell ref="V41:W41"/>
    <mergeCell ref="X41:Y41"/>
    <mergeCell ref="D25:E25"/>
    <mergeCell ref="AD25:AE25"/>
    <mergeCell ref="AF25:AG25"/>
    <mergeCell ref="T25:U25"/>
    <mergeCell ref="R25:S25"/>
    <mergeCell ref="H25:I25"/>
    <mergeCell ref="P25:Q25"/>
    <mergeCell ref="L25:M25"/>
    <mergeCell ref="J25:K25"/>
    <mergeCell ref="Z25:AA25"/>
    <mergeCell ref="L41:M41"/>
    <mergeCell ref="N41:O41"/>
    <mergeCell ref="P41:Q41"/>
    <mergeCell ref="R41:S41"/>
    <mergeCell ref="T41:U41"/>
    <mergeCell ref="B41:C41"/>
    <mergeCell ref="D41:E41"/>
    <mergeCell ref="F41:G41"/>
    <mergeCell ref="H41:I41"/>
    <mergeCell ref="J41:K41"/>
    <mergeCell ref="Z41:AA41"/>
    <mergeCell ref="AB41:AC41"/>
    <mergeCell ref="AD41:AE41"/>
    <mergeCell ref="AF41:AG41"/>
    <mergeCell ref="X25:Y25"/>
  </mergeCells>
  <pageMargins left="0.75" right="0.75" top="0.5" bottom="0.5" header="0.5" footer="0.5"/>
  <pageSetup scale="58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H4:N11"/>
  <sheetViews>
    <sheetView workbookViewId="0">
      <selection activeCell="O61" sqref="O61"/>
    </sheetView>
  </sheetViews>
  <sheetFormatPr defaultRowHeight="15.75" x14ac:dyDescent="0.25"/>
  <sheetData>
    <row r="4" spans="8:14" x14ac:dyDescent="0.25">
      <c r="H4" s="226" t="s">
        <v>170</v>
      </c>
      <c r="I4" s="226"/>
      <c r="J4" s="226"/>
      <c r="K4" s="226"/>
      <c r="L4" s="226"/>
      <c r="M4" s="226"/>
      <c r="N4" s="226"/>
    </row>
    <row r="5" spans="8:14" x14ac:dyDescent="0.25">
      <c r="H5" s="226"/>
      <c r="I5" s="226"/>
      <c r="J5" s="226"/>
      <c r="K5" s="226"/>
      <c r="L5" s="226"/>
      <c r="M5" s="226"/>
      <c r="N5" s="226"/>
    </row>
    <row r="6" spans="8:14" x14ac:dyDescent="0.25">
      <c r="H6" s="226"/>
      <c r="I6" s="226"/>
      <c r="J6" s="226"/>
      <c r="K6" s="226"/>
      <c r="L6" s="226"/>
      <c r="M6" s="226"/>
      <c r="N6" s="226"/>
    </row>
    <row r="7" spans="8:14" x14ac:dyDescent="0.25">
      <c r="H7" s="226"/>
      <c r="I7" s="226"/>
      <c r="J7" s="226"/>
      <c r="K7" s="226"/>
      <c r="L7" s="226"/>
      <c r="M7" s="226"/>
      <c r="N7" s="226"/>
    </row>
    <row r="8" spans="8:14" x14ac:dyDescent="0.25">
      <c r="H8" s="226"/>
      <c r="I8" s="226"/>
      <c r="J8" s="226"/>
      <c r="K8" s="226"/>
      <c r="L8" s="226"/>
      <c r="M8" s="226"/>
      <c r="N8" s="226"/>
    </row>
    <row r="9" spans="8:14" x14ac:dyDescent="0.25">
      <c r="H9" s="226"/>
      <c r="I9" s="226"/>
      <c r="J9" s="226"/>
      <c r="K9" s="226"/>
      <c r="L9" s="226"/>
      <c r="M9" s="226"/>
      <c r="N9" s="226"/>
    </row>
    <row r="10" spans="8:14" x14ac:dyDescent="0.25">
      <c r="H10" s="226"/>
      <c r="I10" s="226"/>
      <c r="J10" s="226"/>
      <c r="K10" s="226"/>
      <c r="L10" s="226"/>
      <c r="M10" s="226"/>
      <c r="N10" s="226"/>
    </row>
    <row r="11" spans="8:14" x14ac:dyDescent="0.25">
      <c r="H11" s="226"/>
      <c r="I11" s="226"/>
      <c r="J11" s="226"/>
      <c r="K11" s="226"/>
      <c r="L11" s="226"/>
      <c r="M11" s="226"/>
      <c r="N11" s="226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49" r:id="rId4">
          <objectPr defaultSize="0" r:id="rId5">
            <anchor moveWithCells="1">
              <from>
                <xdr:col>7</xdr:col>
                <xdr:colOff>323850</xdr:colOff>
                <xdr:row>7</xdr:row>
                <xdr:rowOff>19050</xdr:rowOff>
              </from>
              <to>
                <xdr:col>12</xdr:col>
                <xdr:colOff>66675</xdr:colOff>
                <xdr:row>9</xdr:row>
                <xdr:rowOff>133350</xdr:rowOff>
              </to>
            </anchor>
          </objectPr>
        </oleObject>
      </mc:Choice>
      <mc:Fallback>
        <oleObject progId="Package2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R64"/>
  <sheetViews>
    <sheetView showGridLines="0" zoomScale="75" workbookViewId="0">
      <selection activeCell="W15" sqref="W15"/>
    </sheetView>
  </sheetViews>
  <sheetFormatPr defaultColWidth="11.44140625" defaultRowHeight="15" x14ac:dyDescent="0.2"/>
  <cols>
    <col min="1" max="1" width="3.5546875" style="91" customWidth="1"/>
    <col min="2" max="2" width="4.77734375" style="91" customWidth="1"/>
    <col min="3" max="3" width="2.77734375" style="91" customWidth="1"/>
    <col min="4" max="4" width="5.77734375" style="91" customWidth="1"/>
    <col min="5" max="6" width="7.77734375" style="91" customWidth="1"/>
    <col min="7" max="7" width="4.77734375" style="91" customWidth="1"/>
    <col min="8" max="9" width="6.77734375" style="91" customWidth="1"/>
    <col min="10" max="10" width="7.77734375" style="91" customWidth="1"/>
    <col min="11" max="11" width="5" style="91" customWidth="1"/>
    <col min="12" max="12" width="4.77734375" style="91" customWidth="1"/>
    <col min="13" max="13" width="12.77734375" style="185" bestFit="1" customWidth="1"/>
    <col min="14" max="14" width="4.109375" style="91" customWidth="1"/>
    <col min="15" max="15" width="5.44140625" style="91" customWidth="1"/>
    <col min="16" max="16" width="15.88671875" style="91" customWidth="1"/>
    <col min="17" max="17" width="13.44140625" style="91" bestFit="1" customWidth="1"/>
    <col min="18" max="18" width="14.33203125" style="91" bestFit="1" customWidth="1"/>
    <col min="19" max="16384" width="11.44140625" style="91"/>
  </cols>
  <sheetData>
    <row r="1" spans="1:18" x14ac:dyDescent="0.2">
      <c r="A1" s="86" t="s">
        <v>77</v>
      </c>
      <c r="B1" s="87"/>
      <c r="C1" s="87"/>
      <c r="D1" s="87"/>
      <c r="E1" s="87"/>
      <c r="F1" s="88" t="s">
        <v>78</v>
      </c>
      <c r="G1" s="87"/>
      <c r="H1" s="87"/>
      <c r="I1" s="87"/>
      <c r="J1" s="89"/>
      <c r="K1" s="87"/>
      <c r="L1" s="87"/>
      <c r="M1" s="90"/>
      <c r="N1" s="87"/>
      <c r="O1" s="87"/>
      <c r="P1" s="87"/>
      <c r="Q1" s="87"/>
      <c r="R1" s="89"/>
    </row>
    <row r="2" spans="1:18" ht="24.95" customHeight="1" x14ac:dyDescent="0.4">
      <c r="A2" s="92" t="s">
        <v>79</v>
      </c>
      <c r="B2" s="93"/>
      <c r="C2" s="93"/>
      <c r="D2" s="93"/>
      <c r="E2" s="94" t="s">
        <v>80</v>
      </c>
      <c r="F2" s="93"/>
      <c r="G2" s="93"/>
      <c r="H2" s="93"/>
      <c r="I2" s="93"/>
      <c r="J2" s="95"/>
      <c r="K2" s="93"/>
      <c r="L2" s="93"/>
      <c r="M2" s="96"/>
      <c r="N2" s="93"/>
      <c r="O2" s="93"/>
      <c r="P2" s="93"/>
      <c r="Q2" s="93"/>
      <c r="R2" s="95"/>
    </row>
    <row r="3" spans="1:18" ht="15.75" x14ac:dyDescent="0.25">
      <c r="A3" s="97" t="s">
        <v>81</v>
      </c>
      <c r="B3" s="98"/>
      <c r="C3" s="98"/>
      <c r="D3" s="98"/>
      <c r="E3" s="98"/>
      <c r="F3" s="98"/>
      <c r="G3" s="98"/>
      <c r="H3" s="98"/>
      <c r="I3" s="98"/>
      <c r="J3" s="99"/>
      <c r="K3" s="93"/>
      <c r="L3" s="93"/>
      <c r="M3" s="335" t="s">
        <v>82</v>
      </c>
      <c r="N3" s="336"/>
      <c r="O3" s="336"/>
      <c r="P3" s="336"/>
      <c r="Q3" s="337"/>
      <c r="R3" s="100"/>
    </row>
    <row r="4" spans="1:18" ht="27" customHeight="1" x14ac:dyDescent="0.25">
      <c r="A4" s="10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338" t="s">
        <v>83</v>
      </c>
      <c r="N4" s="339"/>
      <c r="O4" s="340" t="s">
        <v>84</v>
      </c>
      <c r="P4" s="337"/>
      <c r="Q4" s="102" t="s">
        <v>85</v>
      </c>
      <c r="R4" s="100"/>
    </row>
    <row r="5" spans="1:18" ht="16.149999999999999" customHeight="1" x14ac:dyDescent="0.2">
      <c r="A5" s="101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341" t="s">
        <v>86</v>
      </c>
      <c r="N5" s="342"/>
      <c r="O5" s="345"/>
      <c r="P5" s="346"/>
      <c r="Q5" s="349" t="s">
        <v>87</v>
      </c>
      <c r="R5" s="100"/>
    </row>
    <row r="6" spans="1:18" x14ac:dyDescent="0.2">
      <c r="A6" s="101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343"/>
      <c r="N6" s="344"/>
      <c r="O6" s="347"/>
      <c r="P6" s="348"/>
      <c r="Q6" s="350"/>
      <c r="R6" s="100"/>
    </row>
    <row r="7" spans="1:18" ht="15.75" x14ac:dyDescent="0.25">
      <c r="A7" s="103"/>
      <c r="B7" s="104"/>
      <c r="C7" s="104"/>
      <c r="D7" s="104"/>
      <c r="E7" s="105" t="s">
        <v>88</v>
      </c>
      <c r="F7" s="104"/>
      <c r="G7" s="104"/>
      <c r="H7" s="104"/>
      <c r="I7" s="104"/>
      <c r="J7" s="106"/>
      <c r="K7" s="93"/>
      <c r="L7" s="93"/>
      <c r="M7" s="96"/>
      <c r="N7" s="93"/>
      <c r="O7" s="93"/>
      <c r="P7" s="93"/>
      <c r="Q7" s="93"/>
      <c r="R7" s="95"/>
    </row>
    <row r="8" spans="1:18" x14ac:dyDescent="0.2">
      <c r="A8" s="107"/>
      <c r="B8" s="87"/>
      <c r="C8" s="87"/>
      <c r="D8" s="87"/>
      <c r="E8" s="87"/>
      <c r="F8" s="87"/>
      <c r="G8" s="87"/>
      <c r="H8" s="87"/>
      <c r="I8" s="87"/>
      <c r="J8" s="89"/>
      <c r="K8" s="93"/>
      <c r="L8" s="93"/>
      <c r="M8" s="96"/>
      <c r="N8" s="93"/>
      <c r="O8" s="93"/>
      <c r="P8" s="93"/>
      <c r="Q8" s="93"/>
      <c r="R8" s="95"/>
    </row>
    <row r="9" spans="1:18" x14ac:dyDescent="0.2">
      <c r="A9" s="108" t="s">
        <v>89</v>
      </c>
      <c r="B9" s="93"/>
      <c r="C9" s="93"/>
      <c r="D9" s="93"/>
      <c r="E9" s="93"/>
      <c r="F9" s="93"/>
      <c r="G9" s="93"/>
      <c r="H9" s="93"/>
      <c r="I9" s="93"/>
      <c r="J9" s="95"/>
      <c r="K9" s="93"/>
      <c r="L9" s="109" t="s">
        <v>90</v>
      </c>
      <c r="M9" s="109"/>
      <c r="N9" s="93"/>
      <c r="O9" s="93"/>
      <c r="P9" s="110"/>
      <c r="Q9" s="110"/>
      <c r="R9" s="95"/>
    </row>
    <row r="10" spans="1:18" x14ac:dyDescent="0.2">
      <c r="A10" s="108" t="s">
        <v>91</v>
      </c>
      <c r="B10" s="93"/>
      <c r="C10" s="93"/>
      <c r="D10" s="93"/>
      <c r="E10" s="93"/>
      <c r="F10" s="93"/>
      <c r="G10" s="93"/>
      <c r="H10" s="93"/>
      <c r="I10" s="93"/>
      <c r="J10" s="95"/>
      <c r="K10" s="93"/>
      <c r="L10" s="109" t="s">
        <v>92</v>
      </c>
      <c r="M10" s="109"/>
      <c r="N10" s="93"/>
      <c r="O10" s="93"/>
      <c r="P10" s="110"/>
      <c r="Q10" s="110"/>
      <c r="R10" s="95"/>
    </row>
    <row r="11" spans="1:18" x14ac:dyDescent="0.2">
      <c r="A11" s="108" t="s">
        <v>93</v>
      </c>
      <c r="B11" s="93"/>
      <c r="C11" s="93"/>
      <c r="D11" s="93"/>
      <c r="E11" s="93"/>
      <c r="F11" s="93"/>
      <c r="G11" s="93"/>
      <c r="H11" s="93"/>
      <c r="I11" s="93"/>
      <c r="J11" s="95"/>
      <c r="K11" s="93"/>
      <c r="L11" s="111"/>
      <c r="M11" s="111"/>
      <c r="N11" s="93"/>
      <c r="O11" s="93"/>
      <c r="P11" s="110"/>
      <c r="Q11" s="110"/>
      <c r="R11" s="95"/>
    </row>
    <row r="12" spans="1:18" x14ac:dyDescent="0.2">
      <c r="A12" s="112"/>
      <c r="B12" s="113"/>
      <c r="C12" s="113"/>
      <c r="D12" s="113"/>
      <c r="E12" s="113"/>
      <c r="F12" s="113"/>
      <c r="G12" s="113"/>
      <c r="H12" s="113"/>
      <c r="I12" s="113"/>
      <c r="J12" s="114"/>
      <c r="K12" s="93"/>
      <c r="L12" s="115" t="s">
        <v>94</v>
      </c>
      <c r="M12" s="115"/>
      <c r="N12" s="93"/>
      <c r="O12" s="93"/>
      <c r="P12" s="116"/>
      <c r="Q12" s="116"/>
      <c r="R12" s="95"/>
    </row>
    <row r="13" spans="1:18" ht="15.75" x14ac:dyDescent="0.25">
      <c r="A13" s="117"/>
      <c r="B13" s="118" t="s">
        <v>95</v>
      </c>
      <c r="C13" s="119"/>
      <c r="D13" s="118"/>
      <c r="E13" s="119"/>
      <c r="F13" s="119"/>
      <c r="G13" s="120" t="s">
        <v>96</v>
      </c>
      <c r="H13" s="119"/>
      <c r="I13" s="119"/>
      <c r="J13" s="121"/>
      <c r="K13" s="93"/>
      <c r="L13" s="115" t="s">
        <v>97</v>
      </c>
      <c r="M13" s="115"/>
      <c r="N13" s="93"/>
      <c r="O13" s="93"/>
      <c r="P13" s="116"/>
      <c r="Q13" s="116"/>
      <c r="R13" s="95"/>
    </row>
    <row r="14" spans="1:18" ht="16.149999999999999" customHeight="1" x14ac:dyDescent="0.2">
      <c r="A14" s="101"/>
      <c r="B14" s="93"/>
      <c r="C14" s="93"/>
      <c r="D14" s="93"/>
      <c r="E14" s="93"/>
      <c r="F14" s="93"/>
      <c r="G14" s="93"/>
      <c r="H14" s="93"/>
      <c r="I14" s="93"/>
      <c r="J14" s="89"/>
      <c r="K14" s="93"/>
      <c r="L14" s="115" t="s">
        <v>98</v>
      </c>
      <c r="M14" s="115"/>
      <c r="N14" s="93"/>
      <c r="O14" s="93"/>
      <c r="P14" s="116"/>
      <c r="Q14" s="116"/>
      <c r="R14" s="95"/>
    </row>
    <row r="15" spans="1:18" ht="17.45" customHeight="1" x14ac:dyDescent="0.25">
      <c r="D15" s="122"/>
      <c r="E15" s="122"/>
      <c r="F15" s="122"/>
      <c r="G15" s="93"/>
      <c r="H15" s="93"/>
      <c r="I15" s="93"/>
      <c r="J15" s="95"/>
      <c r="K15" s="93"/>
      <c r="L15" s="115" t="s">
        <v>99</v>
      </c>
      <c r="M15" s="115"/>
      <c r="N15" s="93"/>
      <c r="O15" s="93"/>
      <c r="P15" s="116"/>
      <c r="Q15" s="116"/>
      <c r="R15" s="95"/>
    </row>
    <row r="16" spans="1:18" ht="17.45" customHeight="1" x14ac:dyDescent="0.25">
      <c r="A16" s="92" t="s">
        <v>100</v>
      </c>
      <c r="B16" s="122"/>
      <c r="C16" s="122"/>
      <c r="D16" s="93"/>
      <c r="E16" s="93"/>
      <c r="F16" s="93"/>
      <c r="G16" s="93"/>
      <c r="H16" s="93"/>
      <c r="I16" s="93"/>
      <c r="J16" s="95"/>
      <c r="K16" s="93"/>
      <c r="L16" s="115" t="s">
        <v>101</v>
      </c>
      <c r="M16" s="115"/>
      <c r="N16" s="93"/>
      <c r="O16" s="93"/>
      <c r="P16" s="116"/>
      <c r="Q16" s="116"/>
      <c r="R16" s="95"/>
    </row>
    <row r="17" spans="1:18" ht="15.6" customHeight="1" x14ac:dyDescent="0.25">
      <c r="A17" s="123" t="s">
        <v>102</v>
      </c>
      <c r="B17" s="122"/>
      <c r="C17" s="93"/>
      <c r="D17" s="93"/>
      <c r="E17" s="93"/>
      <c r="F17" s="93"/>
      <c r="G17" s="93"/>
      <c r="H17" s="93"/>
      <c r="I17" s="93"/>
      <c r="J17" s="95"/>
      <c r="K17" s="93"/>
      <c r="L17" s="115"/>
      <c r="M17" s="115"/>
      <c r="N17" s="206"/>
      <c r="O17" s="206"/>
      <c r="P17" s="207"/>
      <c r="Q17" s="207"/>
      <c r="R17" s="208"/>
    </row>
    <row r="18" spans="1:18" ht="17.45" customHeight="1" x14ac:dyDescent="0.25">
      <c r="A18" s="123" t="s">
        <v>103</v>
      </c>
      <c r="B18" s="122"/>
      <c r="C18" s="93"/>
      <c r="D18" s="93"/>
      <c r="E18" s="93"/>
      <c r="F18" s="93"/>
      <c r="G18" s="93"/>
      <c r="H18" s="93"/>
      <c r="I18" s="93"/>
      <c r="J18" s="95"/>
      <c r="K18" s="93"/>
      <c r="L18" s="93"/>
      <c r="M18" s="124" t="s">
        <v>104</v>
      </c>
      <c r="N18" s="209"/>
      <c r="O18" s="209"/>
      <c r="P18" s="209" t="s">
        <v>105</v>
      </c>
      <c r="Q18" s="209"/>
      <c r="R18" s="210"/>
    </row>
    <row r="19" spans="1:18" ht="17.45" customHeight="1" x14ac:dyDescent="0.25">
      <c r="A19" s="123"/>
      <c r="B19" s="122"/>
      <c r="C19" s="93"/>
      <c r="D19" s="93"/>
      <c r="E19" s="93"/>
      <c r="F19" s="93"/>
      <c r="G19" s="93"/>
      <c r="H19" s="93"/>
      <c r="I19" s="93"/>
      <c r="J19" s="95"/>
      <c r="K19" s="93"/>
      <c r="L19" s="93"/>
      <c r="M19" s="96"/>
      <c r="N19" s="211"/>
      <c r="O19" s="206"/>
      <c r="P19" s="212" t="s">
        <v>106</v>
      </c>
      <c r="Q19" s="213"/>
      <c r="R19" s="208"/>
    </row>
    <row r="20" spans="1:18" ht="15" customHeight="1" x14ac:dyDescent="0.25">
      <c r="A20" s="123"/>
      <c r="B20" s="122"/>
      <c r="C20" s="93"/>
      <c r="D20" s="93"/>
      <c r="E20" s="93"/>
      <c r="F20" s="93"/>
      <c r="G20" s="93"/>
      <c r="H20" s="93"/>
      <c r="I20" s="93"/>
      <c r="J20" s="95"/>
      <c r="K20" s="93"/>
      <c r="L20" s="93"/>
      <c r="M20" s="96"/>
      <c r="N20" s="209"/>
      <c r="O20" s="209"/>
      <c r="P20" s="209"/>
      <c r="Q20" s="209"/>
      <c r="R20" s="210"/>
    </row>
    <row r="21" spans="1:18" x14ac:dyDescent="0.2">
      <c r="A21" s="101"/>
      <c r="B21" s="93"/>
      <c r="C21" s="93"/>
      <c r="D21" s="93"/>
      <c r="E21" s="93"/>
      <c r="F21" s="93"/>
      <c r="G21" s="93"/>
      <c r="H21" s="93"/>
      <c r="I21" s="93"/>
      <c r="J21" s="99"/>
      <c r="K21" s="93"/>
      <c r="L21" s="93"/>
      <c r="M21" s="96"/>
      <c r="N21" s="214"/>
      <c r="O21" s="206"/>
      <c r="P21" s="212" t="s">
        <v>107</v>
      </c>
      <c r="Q21" s="214" t="s">
        <v>108</v>
      </c>
      <c r="R21" s="215"/>
    </row>
    <row r="22" spans="1:18" ht="11.25" customHeight="1" x14ac:dyDescent="0.2">
      <c r="A22" s="86" t="s">
        <v>109</v>
      </c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6" t="s">
        <v>110</v>
      </c>
      <c r="N22" s="125"/>
      <c r="O22" s="125"/>
      <c r="P22" s="125"/>
      <c r="Q22" s="127" t="s">
        <v>111</v>
      </c>
      <c r="R22" s="128"/>
    </row>
    <row r="23" spans="1:18" ht="12" customHeight="1" x14ac:dyDescent="0.2">
      <c r="A23" s="101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129"/>
      <c r="N23" s="93"/>
      <c r="O23" s="93"/>
      <c r="P23" s="93"/>
      <c r="Q23" s="100"/>
      <c r="R23" s="100"/>
    </row>
    <row r="24" spans="1:18" ht="16.149999999999999" customHeight="1" x14ac:dyDescent="0.25">
      <c r="A24" s="130" t="s">
        <v>112</v>
      </c>
      <c r="B24" s="104"/>
      <c r="C24" s="106"/>
      <c r="D24" s="357" t="s">
        <v>113</v>
      </c>
      <c r="E24" s="358"/>
      <c r="F24" s="358"/>
      <c r="G24" s="358"/>
      <c r="H24" s="358"/>
      <c r="I24" s="358"/>
      <c r="J24" s="358"/>
      <c r="K24" s="358"/>
      <c r="L24" s="358"/>
      <c r="M24" s="359"/>
      <c r="N24" s="351" t="s">
        <v>19</v>
      </c>
      <c r="O24" s="352"/>
      <c r="P24" s="353"/>
      <c r="Q24" s="351"/>
      <c r="R24" s="353"/>
    </row>
    <row r="25" spans="1:18" ht="15.75" x14ac:dyDescent="0.25">
      <c r="A25" s="131" t="s">
        <v>114</v>
      </c>
      <c r="B25" s="119"/>
      <c r="C25" s="132"/>
      <c r="D25" s="360"/>
      <c r="E25" s="361"/>
      <c r="F25" s="361"/>
      <c r="G25" s="361"/>
      <c r="H25" s="361"/>
      <c r="I25" s="361"/>
      <c r="J25" s="361"/>
      <c r="K25" s="361"/>
      <c r="L25" s="361"/>
      <c r="M25" s="362"/>
      <c r="N25" s="354"/>
      <c r="O25" s="355"/>
      <c r="P25" s="356"/>
      <c r="Q25" s="354" t="s">
        <v>115</v>
      </c>
      <c r="R25" s="356"/>
    </row>
    <row r="26" spans="1:18" ht="24" customHeight="1" x14ac:dyDescent="0.25">
      <c r="A26" s="332" t="s">
        <v>105</v>
      </c>
      <c r="B26" s="333"/>
      <c r="C26" s="333"/>
      <c r="D26" s="334" t="s">
        <v>159</v>
      </c>
      <c r="E26" s="334"/>
      <c r="F26" s="334"/>
      <c r="G26" s="334"/>
      <c r="H26" s="334"/>
      <c r="I26" s="334"/>
      <c r="J26" s="334"/>
      <c r="K26" s="334"/>
      <c r="L26" s="334"/>
      <c r="M26" s="334"/>
      <c r="N26" s="329" t="s">
        <v>105</v>
      </c>
      <c r="O26" s="330"/>
      <c r="P26" s="331"/>
      <c r="Q26" s="138"/>
      <c r="R26" s="139"/>
    </row>
    <row r="27" spans="1:18" ht="19.899999999999999" customHeight="1" x14ac:dyDescent="0.25">
      <c r="A27" s="216"/>
      <c r="B27" s="217"/>
      <c r="C27" s="218"/>
      <c r="D27" s="326" t="s">
        <v>160</v>
      </c>
      <c r="E27" s="324"/>
      <c r="F27" s="324"/>
      <c r="G27" s="324"/>
      <c r="H27" s="324"/>
      <c r="I27" s="324"/>
      <c r="J27" s="324"/>
      <c r="K27" s="324"/>
      <c r="L27" s="324"/>
      <c r="M27" s="325"/>
      <c r="N27" s="329"/>
      <c r="O27" s="330"/>
      <c r="P27" s="331"/>
      <c r="Q27" s="133"/>
      <c r="R27" s="134"/>
    </row>
    <row r="28" spans="1:18" ht="19.899999999999999" customHeight="1" x14ac:dyDescent="0.25">
      <c r="A28" s="216"/>
      <c r="B28" s="217"/>
      <c r="C28" s="217"/>
      <c r="D28" s="327" t="s">
        <v>161</v>
      </c>
      <c r="E28" s="327"/>
      <c r="F28" s="327"/>
      <c r="G28" s="327"/>
      <c r="H28" s="327"/>
      <c r="I28" s="327"/>
      <c r="J28" s="327"/>
      <c r="K28" s="327"/>
      <c r="L28" s="327"/>
      <c r="M28" s="327"/>
      <c r="N28" s="323"/>
      <c r="O28" s="324"/>
      <c r="P28" s="325"/>
      <c r="Q28" s="133"/>
      <c r="R28" s="134"/>
    </row>
    <row r="29" spans="1:18" ht="19.899999999999999" customHeight="1" x14ac:dyDescent="0.25">
      <c r="A29" s="219"/>
      <c r="B29" s="220"/>
      <c r="C29" s="221"/>
      <c r="D29" s="299" t="s">
        <v>162</v>
      </c>
      <c r="E29" s="300"/>
      <c r="F29" s="300"/>
      <c r="G29" s="300"/>
      <c r="H29" s="300"/>
      <c r="I29" s="300"/>
      <c r="J29" s="300"/>
      <c r="K29" s="300"/>
      <c r="L29" s="300"/>
      <c r="M29" s="301"/>
      <c r="N29" s="323"/>
      <c r="O29" s="324"/>
      <c r="P29" s="325"/>
      <c r="Q29" s="135"/>
      <c r="R29" s="141"/>
    </row>
    <row r="30" spans="1:18" ht="19.899999999999999" customHeight="1" x14ac:dyDescent="0.25">
      <c r="A30" s="216"/>
      <c r="B30" s="217"/>
      <c r="C30" s="218"/>
      <c r="D30" s="299" t="s">
        <v>163</v>
      </c>
      <c r="E30" s="300"/>
      <c r="F30" s="300"/>
      <c r="G30" s="300"/>
      <c r="H30" s="300"/>
      <c r="I30" s="300"/>
      <c r="J30" s="300"/>
      <c r="K30" s="300"/>
      <c r="L30" s="300"/>
      <c r="M30" s="328"/>
      <c r="N30" s="323"/>
      <c r="O30" s="324"/>
      <c r="P30" s="325"/>
      <c r="Q30" s="133"/>
      <c r="R30" s="134"/>
    </row>
    <row r="31" spans="1:18" ht="19.899999999999999" customHeight="1" x14ac:dyDescent="0.25">
      <c r="A31" s="216"/>
      <c r="B31" s="217"/>
      <c r="C31" s="217"/>
      <c r="D31" s="327" t="s">
        <v>164</v>
      </c>
      <c r="E31" s="327"/>
      <c r="F31" s="327"/>
      <c r="G31" s="327"/>
      <c r="H31" s="327"/>
      <c r="I31" s="327"/>
      <c r="J31" s="327"/>
      <c r="K31" s="327"/>
      <c r="L31" s="327"/>
      <c r="M31" s="327"/>
      <c r="N31" s="323"/>
      <c r="O31" s="324"/>
      <c r="P31" s="325"/>
      <c r="Q31" s="133"/>
      <c r="R31" s="134"/>
    </row>
    <row r="32" spans="1:18" ht="19.899999999999999" customHeight="1" x14ac:dyDescent="0.25">
      <c r="A32" s="219"/>
      <c r="B32" s="220"/>
      <c r="C32" s="220"/>
      <c r="D32" s="327" t="s">
        <v>165</v>
      </c>
      <c r="E32" s="327"/>
      <c r="F32" s="327"/>
      <c r="G32" s="327"/>
      <c r="H32" s="327"/>
      <c r="I32" s="327"/>
      <c r="J32" s="327"/>
      <c r="K32" s="327"/>
      <c r="L32" s="327"/>
      <c r="M32" s="327"/>
      <c r="N32" s="323"/>
      <c r="O32" s="324"/>
      <c r="P32" s="325"/>
      <c r="Q32" s="135"/>
      <c r="R32" s="141"/>
    </row>
    <row r="33" spans="1:18" ht="19.899999999999999" customHeight="1" x14ac:dyDescent="0.25">
      <c r="A33" s="216"/>
      <c r="B33" s="217"/>
      <c r="C33" s="217"/>
      <c r="D33" s="327" t="s">
        <v>166</v>
      </c>
      <c r="E33" s="327"/>
      <c r="F33" s="327"/>
      <c r="G33" s="327"/>
      <c r="H33" s="327"/>
      <c r="I33" s="327"/>
      <c r="J33" s="327"/>
      <c r="K33" s="327"/>
      <c r="L33" s="327"/>
      <c r="M33" s="327"/>
      <c r="N33" s="323"/>
      <c r="O33" s="324"/>
      <c r="P33" s="325"/>
      <c r="Q33" s="136"/>
      <c r="R33" s="134"/>
    </row>
    <row r="34" spans="1:18" ht="19.899999999999999" customHeight="1" x14ac:dyDescent="0.25">
      <c r="A34" s="219"/>
      <c r="B34" s="220"/>
      <c r="C34" s="220"/>
      <c r="D34" s="299" t="s">
        <v>167</v>
      </c>
      <c r="E34" s="300"/>
      <c r="F34" s="300"/>
      <c r="G34" s="300"/>
      <c r="H34" s="300"/>
      <c r="I34" s="300"/>
      <c r="J34" s="300"/>
      <c r="K34" s="300"/>
      <c r="L34" s="300"/>
      <c r="M34" s="301"/>
      <c r="N34" s="323"/>
      <c r="O34" s="324"/>
      <c r="P34" s="325"/>
      <c r="Q34" s="140"/>
      <c r="R34" s="141"/>
    </row>
    <row r="35" spans="1:18" ht="19.899999999999999" customHeight="1" x14ac:dyDescent="0.25">
      <c r="A35" s="216"/>
      <c r="B35" s="217"/>
      <c r="C35" s="218"/>
      <c r="D35" s="299" t="s">
        <v>168</v>
      </c>
      <c r="E35" s="300"/>
      <c r="F35" s="300"/>
      <c r="G35" s="300"/>
      <c r="H35" s="300"/>
      <c r="I35" s="300"/>
      <c r="J35" s="300"/>
      <c r="K35" s="300"/>
      <c r="L35" s="300"/>
      <c r="M35" s="301"/>
      <c r="N35" s="323"/>
      <c r="O35" s="324"/>
      <c r="P35" s="325"/>
      <c r="Q35" s="136"/>
      <c r="R35" s="134"/>
    </row>
    <row r="36" spans="1:18" ht="19.899999999999999" customHeight="1" x14ac:dyDescent="0.25">
      <c r="A36" s="216"/>
      <c r="B36" s="217"/>
      <c r="C36" s="218"/>
      <c r="D36" s="302"/>
      <c r="E36" s="303"/>
      <c r="F36" s="303"/>
      <c r="G36" s="303"/>
      <c r="H36" s="303"/>
      <c r="I36" s="303"/>
      <c r="J36" s="303"/>
      <c r="K36" s="303"/>
      <c r="L36" s="303"/>
      <c r="M36" s="304"/>
      <c r="N36" s="323"/>
      <c r="O36" s="324"/>
      <c r="P36" s="325"/>
      <c r="Q36" s="136"/>
      <c r="R36" s="134"/>
    </row>
    <row r="37" spans="1:18" ht="19.899999999999999" customHeight="1" x14ac:dyDescent="0.25">
      <c r="A37" s="216"/>
      <c r="B37" s="217"/>
      <c r="C37" s="218"/>
      <c r="D37" s="302"/>
      <c r="E37" s="303"/>
      <c r="F37" s="303"/>
      <c r="G37" s="303"/>
      <c r="H37" s="303"/>
      <c r="I37" s="303"/>
      <c r="J37" s="303"/>
      <c r="K37" s="303"/>
      <c r="L37" s="303"/>
      <c r="M37" s="304"/>
      <c r="N37" s="323"/>
      <c r="O37" s="324"/>
      <c r="P37" s="325"/>
      <c r="Q37" s="133"/>
      <c r="R37" s="134"/>
    </row>
    <row r="38" spans="1:18" ht="19.899999999999999" customHeight="1" x14ac:dyDescent="0.25">
      <c r="A38" s="222"/>
      <c r="B38" s="223"/>
      <c r="C38" s="224"/>
      <c r="D38" s="305"/>
      <c r="E38" s="306"/>
      <c r="F38" s="306"/>
      <c r="G38" s="306"/>
      <c r="H38" s="306"/>
      <c r="I38" s="306"/>
      <c r="J38" s="306"/>
      <c r="K38" s="306"/>
      <c r="L38" s="306"/>
      <c r="M38" s="307"/>
      <c r="N38" s="323"/>
      <c r="O38" s="324"/>
      <c r="P38" s="325"/>
      <c r="Q38" s="137"/>
      <c r="R38" s="199"/>
    </row>
    <row r="39" spans="1:18" ht="12" customHeight="1" x14ac:dyDescent="0.2">
      <c r="A39" s="308"/>
      <c r="B39" s="309"/>
      <c r="C39" s="310"/>
      <c r="D39" s="314" t="s">
        <v>116</v>
      </c>
      <c r="E39" s="315"/>
      <c r="F39" s="315"/>
      <c r="G39" s="315"/>
      <c r="H39" s="315"/>
      <c r="I39" s="315"/>
      <c r="J39" s="316"/>
      <c r="K39" s="287"/>
      <c r="L39" s="320"/>
      <c r="M39" s="321" t="s">
        <v>117</v>
      </c>
      <c r="N39" s="363">
        <f>SUM(N26:P38)</f>
        <v>0</v>
      </c>
      <c r="O39" s="364"/>
      <c r="P39" s="365"/>
      <c r="Q39" s="287"/>
      <c r="R39" s="289"/>
    </row>
    <row r="40" spans="1:18" ht="12" customHeight="1" x14ac:dyDescent="0.2">
      <c r="A40" s="311"/>
      <c r="B40" s="312"/>
      <c r="C40" s="313"/>
      <c r="D40" s="317"/>
      <c r="E40" s="318"/>
      <c r="F40" s="318"/>
      <c r="G40" s="318"/>
      <c r="H40" s="318"/>
      <c r="I40" s="318"/>
      <c r="J40" s="319"/>
      <c r="K40" s="288"/>
      <c r="L40" s="290"/>
      <c r="M40" s="322"/>
      <c r="N40" s="366"/>
      <c r="O40" s="367"/>
      <c r="P40" s="368"/>
      <c r="Q40" s="288"/>
      <c r="R40" s="290"/>
    </row>
    <row r="41" spans="1:18" s="144" customFormat="1" ht="11.25" customHeight="1" x14ac:dyDescent="0.2">
      <c r="A41" s="142" t="s">
        <v>118</v>
      </c>
      <c r="B41" s="143"/>
      <c r="C41" s="143"/>
      <c r="D41" s="143"/>
      <c r="E41" s="143"/>
      <c r="F41" s="143"/>
      <c r="G41" s="143"/>
      <c r="H41" s="142" t="s">
        <v>119</v>
      </c>
      <c r="I41" s="143"/>
      <c r="J41" s="143"/>
      <c r="K41" s="291" t="s">
        <v>120</v>
      </c>
      <c r="L41" s="292"/>
      <c r="M41" s="142" t="s">
        <v>121</v>
      </c>
      <c r="O41" s="143"/>
      <c r="P41" s="143"/>
      <c r="Q41" s="145"/>
      <c r="R41" s="146" t="s">
        <v>120</v>
      </c>
    </row>
    <row r="42" spans="1:18" ht="30" customHeight="1" x14ac:dyDescent="0.25">
      <c r="A42" s="293"/>
      <c r="B42" s="252"/>
      <c r="C42" s="252"/>
      <c r="D42" s="252"/>
      <c r="E42" s="252"/>
      <c r="F42" s="252"/>
      <c r="G42" s="253"/>
      <c r="H42" s="294"/>
      <c r="I42" s="295"/>
      <c r="J42" s="296"/>
      <c r="K42" s="297"/>
      <c r="L42" s="298"/>
      <c r="M42" s="147" t="s">
        <v>122</v>
      </c>
      <c r="N42" s="148"/>
      <c r="O42" s="148"/>
      <c r="P42" s="148"/>
      <c r="Q42" s="149"/>
      <c r="R42" s="150"/>
    </row>
    <row r="43" spans="1:18" s="159" customFormat="1" ht="11.25" customHeight="1" x14ac:dyDescent="0.2">
      <c r="A43" s="151" t="s">
        <v>123</v>
      </c>
      <c r="B43" s="152"/>
      <c r="C43" s="153"/>
      <c r="D43" s="154" t="s">
        <v>124</v>
      </c>
      <c r="E43" s="153"/>
      <c r="F43" s="154" t="s">
        <v>125</v>
      </c>
      <c r="G43" s="152"/>
      <c r="H43" s="153"/>
      <c r="I43" s="154" t="s">
        <v>126</v>
      </c>
      <c r="J43" s="153"/>
      <c r="K43" s="154" t="s">
        <v>127</v>
      </c>
      <c r="L43" s="152"/>
      <c r="M43" s="155"/>
      <c r="N43" s="154" t="s">
        <v>128</v>
      </c>
      <c r="O43" s="152"/>
      <c r="P43" s="156"/>
      <c r="Q43" s="157"/>
      <c r="R43" s="158"/>
    </row>
    <row r="44" spans="1:18" ht="20.100000000000001" customHeight="1" x14ac:dyDescent="0.35">
      <c r="A44" s="272"/>
      <c r="B44" s="273"/>
      <c r="C44" s="274"/>
      <c r="D44" s="275"/>
      <c r="E44" s="276"/>
      <c r="F44" s="277" t="s">
        <v>129</v>
      </c>
      <c r="G44" s="278"/>
      <c r="H44" s="279"/>
      <c r="I44" s="280"/>
      <c r="J44" s="281"/>
      <c r="K44" s="282" t="s">
        <v>11</v>
      </c>
      <c r="L44" s="283"/>
      <c r="M44" s="284"/>
      <c r="N44" s="98"/>
      <c r="O44" s="98"/>
      <c r="P44" s="285"/>
      <c r="Q44" s="286"/>
      <c r="R44" s="160"/>
    </row>
    <row r="45" spans="1:18" ht="11.25" customHeight="1" x14ac:dyDescent="0.2">
      <c r="A45" s="161" t="s">
        <v>130</v>
      </c>
      <c r="B45" s="162"/>
      <c r="C45" s="163" t="s">
        <v>131</v>
      </c>
      <c r="D45" s="164"/>
      <c r="E45" s="260" t="s">
        <v>132</v>
      </c>
      <c r="F45" s="261"/>
      <c r="G45" s="164"/>
      <c r="H45" s="163" t="s">
        <v>133</v>
      </c>
      <c r="I45" s="164"/>
      <c r="J45" s="164"/>
      <c r="K45" s="262" t="s">
        <v>134</v>
      </c>
      <c r="L45" s="263"/>
      <c r="M45" s="268" t="s">
        <v>135</v>
      </c>
      <c r="N45" s="271" t="s">
        <v>136</v>
      </c>
      <c r="O45" s="271" t="s">
        <v>137</v>
      </c>
      <c r="P45" s="164"/>
      <c r="Q45" s="164"/>
      <c r="R45" s="165"/>
    </row>
    <row r="46" spans="1:18" ht="11.25" customHeight="1" x14ac:dyDescent="0.2">
      <c r="A46" s="161" t="s">
        <v>138</v>
      </c>
      <c r="B46" s="163" t="s">
        <v>139</v>
      </c>
      <c r="C46" s="163" t="s">
        <v>140</v>
      </c>
      <c r="D46" s="163" t="s">
        <v>141</v>
      </c>
      <c r="E46" s="163" t="s">
        <v>142</v>
      </c>
      <c r="F46" s="163" t="s">
        <v>143</v>
      </c>
      <c r="G46" s="163" t="s">
        <v>133</v>
      </c>
      <c r="H46" s="163" t="s">
        <v>133</v>
      </c>
      <c r="I46" s="163" t="s">
        <v>144</v>
      </c>
      <c r="J46" s="163"/>
      <c r="K46" s="264"/>
      <c r="L46" s="265"/>
      <c r="M46" s="269"/>
      <c r="N46" s="269"/>
      <c r="O46" s="269" t="s">
        <v>145</v>
      </c>
      <c r="P46" s="163"/>
      <c r="Q46" s="163"/>
      <c r="R46" s="166" t="s">
        <v>146</v>
      </c>
    </row>
    <row r="47" spans="1:18" ht="11.25" customHeight="1" x14ac:dyDescent="0.2">
      <c r="A47" s="167" t="s">
        <v>147</v>
      </c>
      <c r="B47" s="168" t="s">
        <v>148</v>
      </c>
      <c r="C47" s="168" t="s">
        <v>149</v>
      </c>
      <c r="D47" s="169"/>
      <c r="E47" s="168" t="s">
        <v>150</v>
      </c>
      <c r="F47" s="168" t="s">
        <v>150</v>
      </c>
      <c r="G47" s="168" t="s">
        <v>151</v>
      </c>
      <c r="H47" s="168" t="s">
        <v>152</v>
      </c>
      <c r="I47" s="168" t="s">
        <v>150</v>
      </c>
      <c r="J47" s="168" t="s">
        <v>153</v>
      </c>
      <c r="K47" s="266"/>
      <c r="L47" s="267"/>
      <c r="M47" s="270"/>
      <c r="N47" s="270"/>
      <c r="O47" s="270" t="s">
        <v>154</v>
      </c>
      <c r="P47" s="168" t="s">
        <v>155</v>
      </c>
      <c r="Q47" s="168" t="s">
        <v>19</v>
      </c>
      <c r="R47" s="170" t="s">
        <v>156</v>
      </c>
    </row>
    <row r="48" spans="1:18" ht="18" x14ac:dyDescent="0.25">
      <c r="A48" s="171"/>
      <c r="B48" s="172"/>
      <c r="C48" s="172"/>
      <c r="D48" s="173"/>
      <c r="E48" s="174"/>
      <c r="F48" s="172"/>
      <c r="G48" s="173"/>
      <c r="H48" s="173"/>
      <c r="I48" s="172"/>
      <c r="J48" s="174"/>
      <c r="K48" s="258"/>
      <c r="L48" s="259"/>
      <c r="M48" s="175"/>
      <c r="N48" s="176"/>
      <c r="O48" s="176"/>
      <c r="P48" s="177" t="str">
        <f>Q5</f>
        <v>1623-71513-01</v>
      </c>
      <c r="Q48" s="178"/>
      <c r="R48" s="179"/>
    </row>
    <row r="49" spans="1:18" ht="18" x14ac:dyDescent="0.25">
      <c r="A49" s="171"/>
      <c r="B49" s="172"/>
      <c r="C49" s="172"/>
      <c r="D49" s="173"/>
      <c r="E49" s="174"/>
      <c r="F49" s="172"/>
      <c r="G49" s="173"/>
      <c r="H49" s="173"/>
      <c r="I49" s="172"/>
      <c r="J49" s="174"/>
      <c r="K49" s="258"/>
      <c r="L49" s="259"/>
      <c r="M49" s="175"/>
      <c r="N49" s="176"/>
      <c r="O49" s="176"/>
      <c r="P49" s="180"/>
      <c r="Q49" s="181"/>
      <c r="R49" s="172"/>
    </row>
    <row r="50" spans="1:18" s="185" customFormat="1" ht="18" x14ac:dyDescent="0.25">
      <c r="A50" s="176"/>
      <c r="B50" s="173"/>
      <c r="C50" s="173"/>
      <c r="D50" s="173"/>
      <c r="E50" s="173"/>
      <c r="F50" s="173"/>
      <c r="G50" s="173"/>
      <c r="H50" s="182"/>
      <c r="I50" s="173"/>
      <c r="J50" s="182"/>
      <c r="K50" s="258"/>
      <c r="L50" s="259"/>
      <c r="M50" s="175"/>
      <c r="N50" s="176"/>
      <c r="O50" s="176"/>
      <c r="P50" s="183"/>
      <c r="Q50" s="184"/>
      <c r="R50" s="173"/>
    </row>
    <row r="51" spans="1:18" ht="18" x14ac:dyDescent="0.25">
      <c r="A51" s="171"/>
      <c r="B51" s="172"/>
      <c r="C51" s="172"/>
      <c r="D51" s="173"/>
      <c r="E51" s="172"/>
      <c r="F51" s="172"/>
      <c r="G51" s="173"/>
      <c r="H51" s="182"/>
      <c r="I51" s="172"/>
      <c r="J51" s="186"/>
      <c r="K51" s="258"/>
      <c r="L51" s="259"/>
      <c r="M51" s="175"/>
      <c r="N51" s="176"/>
      <c r="O51" s="176"/>
      <c r="P51" s="180"/>
      <c r="Q51" s="187"/>
      <c r="R51" s="172"/>
    </row>
    <row r="52" spans="1:18" s="185" customFormat="1" ht="18" x14ac:dyDescent="0.25">
      <c r="A52" s="176"/>
      <c r="B52" s="172"/>
      <c r="C52" s="172"/>
      <c r="D52" s="173"/>
      <c r="E52" s="172"/>
      <c r="F52" s="172"/>
      <c r="G52" s="173"/>
      <c r="H52" s="182"/>
      <c r="I52" s="172"/>
      <c r="J52" s="186"/>
      <c r="K52" s="258"/>
      <c r="L52" s="259"/>
      <c r="M52" s="175"/>
      <c r="N52" s="176"/>
      <c r="O52" s="176"/>
      <c r="P52" s="183"/>
      <c r="Q52" s="184"/>
      <c r="R52" s="173"/>
    </row>
    <row r="53" spans="1:18" s="185" customFormat="1" ht="18" x14ac:dyDescent="0.25">
      <c r="A53" s="176"/>
      <c r="B53" s="172"/>
      <c r="C53" s="172"/>
      <c r="D53" s="173"/>
      <c r="E53" s="172"/>
      <c r="F53" s="172"/>
      <c r="G53" s="173"/>
      <c r="H53" s="182"/>
      <c r="I53" s="172"/>
      <c r="J53" s="186"/>
      <c r="K53" s="258"/>
      <c r="L53" s="259"/>
      <c r="M53" s="175"/>
      <c r="N53" s="176"/>
      <c r="O53" s="176"/>
      <c r="P53" s="188"/>
      <c r="Q53" s="184"/>
      <c r="R53" s="173"/>
    </row>
    <row r="54" spans="1:18" ht="18" x14ac:dyDescent="0.25">
      <c r="A54" s="171"/>
      <c r="B54" s="172"/>
      <c r="C54" s="172"/>
      <c r="D54" s="173"/>
      <c r="E54" s="172"/>
      <c r="F54" s="172"/>
      <c r="G54" s="173"/>
      <c r="H54" s="182"/>
      <c r="I54" s="172"/>
      <c r="J54" s="186"/>
      <c r="K54" s="258"/>
      <c r="L54" s="259"/>
      <c r="M54" s="175"/>
      <c r="N54" s="176"/>
      <c r="O54" s="176"/>
      <c r="P54" s="189"/>
      <c r="Q54" s="187"/>
      <c r="R54" s="172"/>
    </row>
    <row r="55" spans="1:18" ht="18" x14ac:dyDescent="0.25">
      <c r="A55" s="171"/>
      <c r="B55" s="172"/>
      <c r="C55" s="172"/>
      <c r="D55" s="173"/>
      <c r="E55" s="172"/>
      <c r="F55" s="172"/>
      <c r="G55" s="173"/>
      <c r="H55" s="182"/>
      <c r="I55" s="172"/>
      <c r="J55" s="186"/>
      <c r="K55" s="258"/>
      <c r="L55" s="259"/>
      <c r="M55" s="175"/>
      <c r="N55" s="176"/>
      <c r="O55" s="176"/>
      <c r="P55" s="189"/>
      <c r="Q55" s="187"/>
      <c r="R55" s="172"/>
    </row>
    <row r="56" spans="1:18" ht="18" x14ac:dyDescent="0.25">
      <c r="A56" s="171"/>
      <c r="B56" s="172"/>
      <c r="C56" s="172"/>
      <c r="D56" s="173"/>
      <c r="E56" s="172"/>
      <c r="F56" s="172"/>
      <c r="G56" s="173"/>
      <c r="H56" s="182"/>
      <c r="I56" s="172"/>
      <c r="J56" s="186"/>
      <c r="K56" s="258"/>
      <c r="L56" s="259"/>
      <c r="M56" s="175"/>
      <c r="N56" s="176"/>
      <c r="O56" s="176"/>
      <c r="P56" s="189"/>
      <c r="Q56" s="187"/>
      <c r="R56" s="172"/>
    </row>
    <row r="57" spans="1:18" ht="18" x14ac:dyDescent="0.25">
      <c r="A57" s="171"/>
      <c r="B57" s="172"/>
      <c r="C57" s="172"/>
      <c r="D57" s="173"/>
      <c r="E57" s="172"/>
      <c r="F57" s="172"/>
      <c r="G57" s="173"/>
      <c r="H57" s="182"/>
      <c r="I57" s="172"/>
      <c r="J57" s="186"/>
      <c r="K57" s="258"/>
      <c r="L57" s="259"/>
      <c r="M57" s="175"/>
      <c r="N57" s="176"/>
      <c r="O57" s="176"/>
      <c r="P57" s="189"/>
      <c r="Q57" s="187"/>
      <c r="R57" s="172"/>
    </row>
    <row r="58" spans="1:18" ht="18" x14ac:dyDescent="0.25">
      <c r="A58" s="171"/>
      <c r="B58" s="172"/>
      <c r="C58" s="172"/>
      <c r="D58" s="173"/>
      <c r="E58" s="172"/>
      <c r="F58" s="172"/>
      <c r="G58" s="173"/>
      <c r="H58" s="182"/>
      <c r="I58" s="172"/>
      <c r="J58" s="186"/>
      <c r="K58" s="258"/>
      <c r="L58" s="259"/>
      <c r="M58" s="175"/>
      <c r="N58" s="176"/>
      <c r="O58" s="176"/>
      <c r="P58" s="189"/>
      <c r="Q58" s="187"/>
      <c r="R58" s="172"/>
    </row>
    <row r="59" spans="1:18" ht="18" x14ac:dyDescent="0.25">
      <c r="A59" s="171"/>
      <c r="B59" s="172"/>
      <c r="C59" s="172"/>
      <c r="D59" s="173"/>
      <c r="E59" s="172"/>
      <c r="F59" s="172"/>
      <c r="G59" s="173"/>
      <c r="H59" s="182"/>
      <c r="I59" s="172"/>
      <c r="J59" s="186"/>
      <c r="K59" s="258"/>
      <c r="L59" s="259"/>
      <c r="M59" s="175"/>
      <c r="N59" s="176"/>
      <c r="O59" s="176"/>
      <c r="P59" s="189"/>
      <c r="Q59" s="187"/>
      <c r="R59" s="172"/>
    </row>
    <row r="60" spans="1:18" ht="18" x14ac:dyDescent="0.25">
      <c r="A60" s="171"/>
      <c r="B60" s="172"/>
      <c r="C60" s="172"/>
      <c r="D60" s="173"/>
      <c r="E60" s="172"/>
      <c r="F60" s="172"/>
      <c r="G60" s="173"/>
      <c r="H60" s="182"/>
      <c r="I60" s="172"/>
      <c r="J60" s="186"/>
      <c r="K60" s="258"/>
      <c r="L60" s="259"/>
      <c r="M60" s="175"/>
      <c r="N60" s="176"/>
      <c r="O60" s="176"/>
      <c r="P60" s="190"/>
      <c r="Q60" s="187"/>
      <c r="R60" s="172"/>
    </row>
    <row r="61" spans="1:18" s="159" customFormat="1" ht="11.25" customHeight="1" x14ac:dyDescent="0.2">
      <c r="A61" s="191" t="s">
        <v>157</v>
      </c>
      <c r="B61" s="192"/>
      <c r="C61" s="192"/>
      <c r="D61" s="192"/>
      <c r="E61" s="192"/>
      <c r="F61" s="192"/>
      <c r="G61" s="192"/>
      <c r="H61" s="192"/>
      <c r="I61" s="192"/>
      <c r="J61" s="192"/>
      <c r="K61" s="193" t="s">
        <v>120</v>
      </c>
      <c r="L61" s="192"/>
      <c r="M61" s="194"/>
      <c r="N61" s="192"/>
      <c r="O61" s="195"/>
      <c r="P61" s="196"/>
      <c r="Q61" s="197" t="s">
        <v>158</v>
      </c>
      <c r="R61" s="198"/>
    </row>
    <row r="62" spans="1:18" ht="9.9499999999999993" customHeight="1" x14ac:dyDescent="0.2">
      <c r="A62" s="248"/>
      <c r="B62" s="249"/>
      <c r="C62" s="249"/>
      <c r="D62" s="249"/>
      <c r="E62" s="249"/>
      <c r="F62" s="249"/>
      <c r="G62" s="249"/>
      <c r="H62" s="249"/>
      <c r="I62" s="249"/>
      <c r="J62" s="250"/>
      <c r="K62" s="254"/>
      <c r="L62" s="249"/>
      <c r="M62" s="249"/>
      <c r="N62" s="200"/>
      <c r="O62" s="201"/>
      <c r="P62" s="100"/>
      <c r="Q62" s="255">
        <f>SUM(Q48:Q60)</f>
        <v>0</v>
      </c>
      <c r="R62" s="257"/>
    </row>
    <row r="63" spans="1:18" ht="9.9499999999999993" customHeight="1" x14ac:dyDescent="0.2">
      <c r="A63" s="251"/>
      <c r="B63" s="252"/>
      <c r="C63" s="252"/>
      <c r="D63" s="252"/>
      <c r="E63" s="252"/>
      <c r="F63" s="252"/>
      <c r="G63" s="252"/>
      <c r="H63" s="252"/>
      <c r="I63" s="252"/>
      <c r="J63" s="253"/>
      <c r="K63" s="251"/>
      <c r="L63" s="252"/>
      <c r="M63" s="252"/>
      <c r="N63" s="202"/>
      <c r="O63" s="203"/>
      <c r="P63" s="204"/>
      <c r="Q63" s="256"/>
      <c r="R63" s="253"/>
    </row>
    <row r="64" spans="1:18" x14ac:dyDescent="0.2">
      <c r="A64" s="91" t="s">
        <v>169</v>
      </c>
      <c r="P64" s="205"/>
    </row>
  </sheetData>
  <mergeCells count="76">
    <mergeCell ref="N38:P38"/>
    <mergeCell ref="N39:P40"/>
    <mergeCell ref="D34:M34"/>
    <mergeCell ref="N34:P34"/>
    <mergeCell ref="N35:P35"/>
    <mergeCell ref="N36:P36"/>
    <mergeCell ref="N37:P37"/>
    <mergeCell ref="A26:C26"/>
    <mergeCell ref="D26:M26"/>
    <mergeCell ref="M3:Q3"/>
    <mergeCell ref="M4:N4"/>
    <mergeCell ref="O4:P4"/>
    <mergeCell ref="M5:N6"/>
    <mergeCell ref="O5:P6"/>
    <mergeCell ref="Q5:Q6"/>
    <mergeCell ref="N24:P25"/>
    <mergeCell ref="N26:P26"/>
    <mergeCell ref="D24:M25"/>
    <mergeCell ref="Q24:R24"/>
    <mergeCell ref="Q25:R25"/>
    <mergeCell ref="N33:P33"/>
    <mergeCell ref="D27:M27"/>
    <mergeCell ref="D28:M28"/>
    <mergeCell ref="D30:M30"/>
    <mergeCell ref="D31:M31"/>
    <mergeCell ref="D29:M29"/>
    <mergeCell ref="N29:P29"/>
    <mergeCell ref="N30:P30"/>
    <mergeCell ref="N31:P31"/>
    <mergeCell ref="N32:P32"/>
    <mergeCell ref="N27:P27"/>
    <mergeCell ref="N28:P28"/>
    <mergeCell ref="D32:M32"/>
    <mergeCell ref="D33:M33"/>
    <mergeCell ref="A42:G42"/>
    <mergeCell ref="H42:J42"/>
    <mergeCell ref="K42:L42"/>
    <mergeCell ref="D35:M35"/>
    <mergeCell ref="D36:M36"/>
    <mergeCell ref="D37:M37"/>
    <mergeCell ref="D38:M38"/>
    <mergeCell ref="A39:C40"/>
    <mergeCell ref="D39:J40"/>
    <mergeCell ref="K39:L40"/>
    <mergeCell ref="M39:M40"/>
    <mergeCell ref="P44:Q44"/>
    <mergeCell ref="Q39:Q40"/>
    <mergeCell ref="R39:R40"/>
    <mergeCell ref="K41:L41"/>
    <mergeCell ref="O45:O47"/>
    <mergeCell ref="A44:C44"/>
    <mergeCell ref="D44:E44"/>
    <mergeCell ref="F44:H44"/>
    <mergeCell ref="I44:J44"/>
    <mergeCell ref="K44:M44"/>
    <mergeCell ref="K54:L54"/>
    <mergeCell ref="E45:F45"/>
    <mergeCell ref="K45:L47"/>
    <mergeCell ref="M45:M47"/>
    <mergeCell ref="N45:N47"/>
    <mergeCell ref="K49:L49"/>
    <mergeCell ref="K50:L50"/>
    <mergeCell ref="K51:L51"/>
    <mergeCell ref="K52:L52"/>
    <mergeCell ref="K53:L53"/>
    <mergeCell ref="K48:L48"/>
    <mergeCell ref="A62:J63"/>
    <mergeCell ref="K62:M63"/>
    <mergeCell ref="Q62:Q63"/>
    <mergeCell ref="R62:R63"/>
    <mergeCell ref="K55:L55"/>
    <mergeCell ref="K56:L56"/>
    <mergeCell ref="K57:L57"/>
    <mergeCell ref="K58:L58"/>
    <mergeCell ref="K59:L59"/>
    <mergeCell ref="K60:L60"/>
  </mergeCells>
  <printOptions horizontalCentered="1"/>
  <pageMargins left="0.42" right="0" top="0.53" bottom="0.5" header="0.5" footer="0.25"/>
  <pageSetup scale="6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JOHN SNOW</vt:lpstr>
      <vt:lpstr>Contract</vt:lpstr>
      <vt:lpstr>Template</vt:lpstr>
      <vt:lpstr>'JOHN SNOW'!Print_Area</vt:lpstr>
      <vt:lpstr>Template!Print_Area</vt:lpstr>
    </vt:vector>
  </TitlesOfParts>
  <Company>DSHS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Scheik, Jill P (DSHS/BHA)</dc:creator>
  <cp:lastModifiedBy>Scheik, Jill P (DSHS/BHA)</cp:lastModifiedBy>
  <dcterms:created xsi:type="dcterms:W3CDTF">2017-09-29T15:32:01Z</dcterms:created>
  <dcterms:modified xsi:type="dcterms:W3CDTF">2018-06-28T20:54:19Z</dcterms:modified>
</cp:coreProperties>
</file>